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mc:AlternateContent xmlns:mc="http://schemas.openxmlformats.org/markup-compatibility/2006">
    <mc:Choice Requires="x15">
      <x15ac:absPath xmlns:x15ac="http://schemas.microsoft.com/office/spreadsheetml/2010/11/ac" url="C:\Users\ctpow\Desktop\"/>
    </mc:Choice>
  </mc:AlternateContent>
  <xr:revisionPtr revIDLastSave="0" documentId="13_ncr:1_{017C5A81-AC4F-4673-B920-6E69EA5BF123}" xr6:coauthVersionLast="46" xr6:coauthVersionMax="46" xr10:uidLastSave="{00000000-0000-0000-0000-000000000000}"/>
  <bookViews>
    <workbookView xWindow="-110" yWindow="-110" windowWidth="19420" windowHeight="10420" xr2:uid="{00000000-000D-0000-FFFF-FFFF00000000}"/>
  </bookViews>
  <sheets>
    <sheet name="ROI Calculator" sheetId="2" r:id="rId1"/>
  </sheets>
  <calcPr calcId="191029"/>
</workbook>
</file>

<file path=xl/calcChain.xml><?xml version="1.0" encoding="utf-8"?>
<calcChain xmlns="http://schemas.openxmlformats.org/spreadsheetml/2006/main">
  <c r="G18" i="2" l="1"/>
  <c r="C15" i="2" l="1"/>
  <c r="C14" i="2"/>
  <c r="C32" i="2" s="1"/>
  <c r="M7" i="2" l="1"/>
  <c r="M16" i="2" l="1"/>
  <c r="C27" i="2"/>
  <c r="C28" i="2" s="1"/>
  <c r="M13" i="2"/>
  <c r="C24" i="2"/>
  <c r="M12" i="2"/>
  <c r="C23" i="2"/>
  <c r="N9" i="2"/>
  <c r="M9" i="2"/>
  <c r="G19" i="2"/>
  <c r="N8" i="2" s="1"/>
  <c r="N7" i="2"/>
  <c r="C18" i="2" s="1"/>
  <c r="M8" i="2"/>
  <c r="C35" i="2"/>
  <c r="C20" i="2" l="1"/>
  <c r="C19" i="2"/>
  <c r="N10" i="2"/>
  <c r="C25" i="2"/>
  <c r="M10" i="2"/>
  <c r="C21" i="2" l="1"/>
  <c r="C38" i="2" s="1"/>
  <c r="C29" i="2" l="1"/>
  <c r="C48" i="2"/>
  <c r="C47" i="2"/>
  <c r="C46" i="2"/>
  <c r="C45" i="2"/>
  <c r="D46" i="2"/>
  <c r="D47" i="2" s="1"/>
  <c r="D48" i="2" s="1"/>
  <c r="D45" i="2"/>
  <c r="C41" i="2"/>
</calcChain>
</file>

<file path=xl/sharedStrings.xml><?xml version="1.0" encoding="utf-8"?>
<sst xmlns="http://schemas.openxmlformats.org/spreadsheetml/2006/main" count="112" uniqueCount="80">
  <si>
    <t># Machines (Small)</t>
  </si>
  <si>
    <t>Annual Cost</t>
  </si>
  <si>
    <t>Unit</t>
  </si>
  <si>
    <t>Source</t>
  </si>
  <si>
    <t># Machines (Large)</t>
  </si>
  <si>
    <t>Hardware Fee</t>
  </si>
  <si>
    <t>$/device</t>
  </si>
  <si>
    <t>pricing sheet</t>
  </si>
  <si>
    <t>Acres</t>
  </si>
  <si>
    <t>Annual Subscription</t>
  </si>
  <si>
    <t>$/device/yr</t>
  </si>
  <si>
    <t>Crop Value / Acre</t>
  </si>
  <si>
    <t>Annual Machine Usage Hours</t>
  </si>
  <si>
    <t>Equipment Operational Cost Parameters</t>
  </si>
  <si>
    <t>Small Machine Operating Cost</t>
  </si>
  <si>
    <t>$/hr</t>
  </si>
  <si>
    <t>Large Machine Operating Cost</t>
  </si>
  <si>
    <t>Hardware Cost</t>
  </si>
  <si>
    <t>Small Machine R&amp;M Cost</t>
  </si>
  <si>
    <t>$</t>
  </si>
  <si>
    <t>Large Machine R&amp;M Cost</t>
  </si>
  <si>
    <t>R&amp;M Cost Reduction</t>
  </si>
  <si>
    <t>%</t>
  </si>
  <si>
    <t>Enable</t>
  </si>
  <si>
    <t>Small Savings</t>
  </si>
  <si>
    <t>Large Savings</t>
  </si>
  <si>
    <t>Small Machine Fuel Cost / Year</t>
  </si>
  <si>
    <t>$/yr</t>
  </si>
  <si>
    <t>Repair &amp; Maintenance</t>
  </si>
  <si>
    <t>Large Machine Fuel Cost / Year</t>
  </si>
  <si>
    <t>Fuel Consumption</t>
  </si>
  <si>
    <t>Fuel Cost Reduction</t>
  </si>
  <si>
    <t>Equipment Operating Hours</t>
  </si>
  <si>
    <t>Operating Hours Reduction</t>
  </si>
  <si>
    <t>ANNUAL SAVINGS</t>
  </si>
  <si>
    <t>Operational Mistakes &amp; Downtime Parameters</t>
  </si>
  <si>
    <t>Assumed % Savings</t>
  </si>
  <si>
    <t>Poor Spraying Yield Savings</t>
  </si>
  <si>
    <t>Operational Mistakes</t>
  </si>
  <si>
    <t>% Yield Saved</t>
  </si>
  <si>
    <t xml:space="preserve">Downtime Causing Lost Yield </t>
  </si>
  <si>
    <t>Management Time Savings Parameters</t>
  </si>
  <si>
    <t>mins/work day</t>
  </si>
  <si>
    <t>Labour Rate</t>
  </si>
  <si>
    <t>Hourly Wage</t>
  </si>
  <si>
    <t>Farm Manager Organization</t>
  </si>
  <si>
    <t>Working Weeks</t>
  </si>
  <si>
    <t>weeks</t>
  </si>
  <si>
    <t>Working Days</t>
  </si>
  <si>
    <t>days</t>
  </si>
  <si>
    <t>TOTAL ANNUAL SAVINGS</t>
  </si>
  <si>
    <t>Assumption &amp; Case Studies</t>
  </si>
  <si>
    <t>First Year Capital Cost</t>
  </si>
  <si>
    <t>Net Savings by Year</t>
  </si>
  <si>
    <t>Annual Return on Investment</t>
  </si>
  <si>
    <t>Total Annual Savings</t>
  </si>
  <si>
    <t>Total Annual Cost</t>
  </si>
  <si>
    <t>Upfront hardware costs</t>
  </si>
  <si>
    <t>Annual subscription costs</t>
  </si>
  <si>
    <t>Annual savings from system</t>
  </si>
  <si>
    <t>Year 1 Net Savings</t>
  </si>
  <si>
    <t>FINANCIAL SUMMARIES</t>
  </si>
  <si>
    <t>A percentage ROI on the system</t>
  </si>
  <si>
    <t>IntelliCulture Farm Management Software ROI Calculator</t>
  </si>
  <si>
    <t>FARM MANAGEMENT SOFTWARE ANNUAL SAVINGS</t>
  </si>
  <si>
    <t>PARAMETERS &amp; ASSUMPTIONS</t>
  </si>
  <si>
    <t>AVERAGE FARM PROFILE</t>
  </si>
  <si>
    <t>MANAGEMENT SYSTEM COST</t>
  </si>
  <si>
    <t>EQUIPMENT OPERATIONAL COST SAVINGS</t>
  </si>
  <si>
    <t>OPERATIONAL MISTAKES &amp; DOWNTIME</t>
  </si>
  <si>
    <t>MANAGEMENT TIME SAVINGS</t>
  </si>
  <si>
    <t>Equipment Managent Software Fees</t>
  </si>
  <si>
    <t>Year 2 Net Savings</t>
  </si>
  <si>
    <t>Year 3 Net Savings</t>
  </si>
  <si>
    <t>Year X Net Savings</t>
  </si>
  <si>
    <t>IntelliCulture White Paper</t>
  </si>
  <si>
    <r>
      <rPr>
        <b/>
        <sz val="10"/>
        <color rgb="FF000000"/>
        <rFont val="Arial"/>
        <family val="2"/>
      </rPr>
      <t xml:space="preserve">User Instructions
</t>
    </r>
    <r>
      <rPr>
        <sz val="10"/>
        <color rgb="FF000000"/>
        <rFont val="Arial"/>
        <family val="2"/>
      </rPr>
      <t>Welcome to the IntelliCulture Farm Management Software calculator. This tool is meant to aid in evaluating equipment management techniques on the farm, and to understand the potential savings from the methods. Only edit the highlighted cells, though it is recommended the parameters &amp; assumptions section is left at the default values. These values are from the white paper developed by IntelliCulture and are backed by extensive research. Lastly, the check boxes beside each savings category will enable or disable their inclusion in calculating savings.</t>
    </r>
  </si>
  <si>
    <t>Section</t>
  </si>
  <si>
    <t>Time Savings per Machine</t>
  </si>
  <si>
    <t>Version 1.2 - March 2022 | cpowers@intelliculture.ca | 289-404-2653
Disclaimer: This calculator tool is meant to be exploratory in nature and does not guarantee any of the projected ROI from the IntelliCulture, or other farm management softwares. This tool is property of IntelliCulture and may not be copied or otherwise distributed in part or whole without written permission.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</si>
</sst>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
    <numFmt numFmtId="165" formatCode="_-&quot;$&quot;* #,##0_-;\-&quot;$&quot;* #,##0_-;_-&quot;$&quot;* &quot;-&quot;??_-;_-@_-"/>
  </numFmts>
  <fonts count="15" x14ac:knownFonts="1">
    <font>
      <sz val="10"/>
      <color rgb="FF000000"/>
      <name val="Arial"/>
    </font>
    <font>
      <b/>
      <sz val="10"/>
      <color theme="1"/>
      <name val="Arial"/>
    </font>
    <font>
      <sz val="10"/>
      <color theme="1"/>
      <name val="Arial"/>
    </font>
    <font>
      <sz val="10"/>
      <color theme="1"/>
      <name val="Arial"/>
      <family val="2"/>
    </font>
    <font>
      <sz val="10"/>
      <name val="Arial"/>
      <family val="2"/>
    </font>
    <font>
      <b/>
      <sz val="10"/>
      <color theme="1"/>
      <name val="Arial"/>
      <family val="2"/>
    </font>
    <font>
      <sz val="10"/>
      <color rgb="FF000000"/>
      <name val="Arial"/>
      <family val="2"/>
    </font>
    <font>
      <b/>
      <sz val="10"/>
      <color rgb="FF000000"/>
      <name val="Arial"/>
      <family val="2"/>
    </font>
    <font>
      <i/>
      <sz val="10"/>
      <color rgb="FF000000"/>
      <name val="Arial"/>
      <family val="2"/>
    </font>
    <font>
      <i/>
      <sz val="10"/>
      <name val="Arial"/>
      <family val="2"/>
    </font>
    <font>
      <i/>
      <sz val="10"/>
      <color theme="0"/>
      <name val="Arial"/>
      <family val="2"/>
    </font>
    <font>
      <b/>
      <sz val="18"/>
      <color rgb="FF000000"/>
      <name val="Arial"/>
      <family val="2"/>
    </font>
    <font>
      <i/>
      <sz val="8"/>
      <color rgb="FF000000"/>
      <name val="Arial"/>
      <family val="2"/>
    </font>
    <font>
      <b/>
      <sz val="10"/>
      <color rgb="FFFF0000"/>
      <name val="Arial"/>
      <family val="2"/>
    </font>
    <font>
      <sz val="10"/>
      <color rgb="FFFF0000"/>
      <name val="Arial"/>
      <family val="2"/>
    </font>
  </fonts>
  <fills count="10">
    <fill>
      <patternFill patternType="none"/>
    </fill>
    <fill>
      <patternFill patternType="gray125"/>
    </fill>
    <fill>
      <patternFill patternType="solid">
        <fgColor rgb="FFD9EAD3"/>
        <bgColor rgb="FFD9EAD3"/>
      </patternFill>
    </fill>
    <fill>
      <patternFill patternType="solid">
        <fgColor rgb="FFD9D9D9"/>
        <bgColor rgb="FFD9D9D9"/>
      </patternFill>
    </fill>
    <fill>
      <patternFill patternType="solid">
        <fgColor theme="2"/>
        <bgColor indexed="64"/>
      </patternFill>
    </fill>
    <fill>
      <patternFill patternType="solid">
        <fgColor rgb="FFD9EAD3"/>
        <bgColor indexed="64"/>
      </patternFill>
    </fill>
    <fill>
      <patternFill patternType="solid">
        <fgColor theme="0"/>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6" tint="0.79998168889431442"/>
        <bgColor rgb="FFFFFF00"/>
      </patternFill>
    </fill>
  </fills>
  <borders count="30">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s>
  <cellStyleXfs count="1">
    <xf numFmtId="0" fontId="0" fillId="0" borderId="0"/>
  </cellStyleXfs>
  <cellXfs count="105">
    <xf numFmtId="0" fontId="0" fillId="0" borderId="0" xfId="0" applyFont="1" applyAlignment="1"/>
    <xf numFmtId="0" fontId="0" fillId="4" borderId="0" xfId="0" applyFont="1" applyFill="1" applyBorder="1" applyAlignment="1">
      <alignment vertical="center"/>
    </xf>
    <xf numFmtId="0" fontId="2" fillId="4" borderId="3" xfId="0" applyFont="1" applyFill="1" applyBorder="1" applyAlignment="1">
      <alignment vertical="center"/>
    </xf>
    <xf numFmtId="0" fontId="1" fillId="4" borderId="3" xfId="0" applyFont="1" applyFill="1" applyBorder="1" applyAlignment="1">
      <alignment vertical="center"/>
    </xf>
    <xf numFmtId="0" fontId="1" fillId="4" borderId="0" xfId="0" applyFont="1" applyFill="1" applyBorder="1" applyAlignment="1">
      <alignment vertical="center"/>
    </xf>
    <xf numFmtId="0" fontId="1" fillId="4" borderId="4" xfId="0" applyFont="1" applyFill="1" applyBorder="1" applyAlignment="1">
      <alignment vertical="center"/>
    </xf>
    <xf numFmtId="0" fontId="2" fillId="4" borderId="0" xfId="0" applyFont="1" applyFill="1" applyBorder="1" applyAlignment="1">
      <alignment vertical="center"/>
    </xf>
    <xf numFmtId="0" fontId="2" fillId="4" borderId="4" xfId="0" applyFont="1" applyFill="1" applyBorder="1" applyAlignment="1">
      <alignment vertical="center"/>
    </xf>
    <xf numFmtId="0" fontId="2" fillId="4" borderId="5" xfId="0" applyFont="1" applyFill="1" applyBorder="1" applyAlignment="1">
      <alignment vertical="center"/>
    </xf>
    <xf numFmtId="0" fontId="0" fillId="4" borderId="3" xfId="0" applyFont="1" applyFill="1" applyBorder="1" applyAlignment="1">
      <alignment vertical="center"/>
    </xf>
    <xf numFmtId="0" fontId="0" fillId="4" borderId="4" xfId="0" applyFont="1" applyFill="1" applyBorder="1" applyAlignment="1">
      <alignment vertical="center"/>
    </xf>
    <xf numFmtId="164" fontId="2" fillId="4" borderId="4" xfId="0" applyNumberFormat="1" applyFont="1" applyFill="1" applyBorder="1" applyAlignment="1">
      <alignment vertical="center"/>
    </xf>
    <xf numFmtId="164" fontId="2" fillId="4" borderId="6" xfId="0" applyNumberFormat="1" applyFont="1" applyFill="1" applyBorder="1" applyAlignment="1">
      <alignment vertical="center"/>
    </xf>
    <xf numFmtId="0" fontId="0" fillId="4" borderId="3" xfId="0" applyFill="1" applyBorder="1" applyAlignment="1">
      <alignment vertical="center"/>
    </xf>
    <xf numFmtId="0" fontId="1" fillId="4" borderId="27" xfId="0" applyFont="1" applyFill="1" applyBorder="1" applyAlignment="1">
      <alignment vertical="center"/>
    </xf>
    <xf numFmtId="164" fontId="1" fillId="4" borderId="29" xfId="0" applyNumberFormat="1" applyFont="1" applyFill="1" applyBorder="1" applyAlignment="1">
      <alignment vertical="center"/>
    </xf>
    <xf numFmtId="0" fontId="3" fillId="4" borderId="3" xfId="0" applyFont="1" applyFill="1" applyBorder="1" applyAlignment="1">
      <alignment vertical="center"/>
    </xf>
    <xf numFmtId="0" fontId="1" fillId="3" borderId="24" xfId="0" applyFont="1" applyFill="1" applyBorder="1" applyAlignment="1">
      <alignment horizontal="left" vertical="center"/>
    </xf>
    <xf numFmtId="164" fontId="1" fillId="3" borderId="26" xfId="0" applyNumberFormat="1" applyFont="1" applyFill="1" applyBorder="1" applyAlignment="1">
      <alignment horizontal="right" vertical="center"/>
    </xf>
    <xf numFmtId="0" fontId="0" fillId="4" borderId="8" xfId="0" applyFont="1" applyFill="1" applyBorder="1" applyAlignment="1">
      <alignment vertical="center"/>
    </xf>
    <xf numFmtId="0" fontId="0" fillId="4" borderId="6" xfId="0" applyFont="1" applyFill="1" applyBorder="1" applyAlignment="1">
      <alignment vertical="center"/>
    </xf>
    <xf numFmtId="0" fontId="2" fillId="4" borderId="8" xfId="0" applyFont="1" applyFill="1" applyBorder="1" applyAlignment="1">
      <alignment vertical="center"/>
    </xf>
    <xf numFmtId="0" fontId="2" fillId="4" borderId="6" xfId="0" applyFont="1" applyFill="1" applyBorder="1" applyAlignment="1">
      <alignment vertical="center"/>
    </xf>
    <xf numFmtId="0" fontId="5" fillId="7" borderId="12" xfId="0" applyFont="1" applyFill="1" applyBorder="1" applyAlignment="1">
      <alignment vertical="center"/>
    </xf>
    <xf numFmtId="0" fontId="0" fillId="7" borderId="14" xfId="0" applyFont="1" applyFill="1" applyBorder="1" applyAlignment="1">
      <alignment vertical="center"/>
    </xf>
    <xf numFmtId="0" fontId="0" fillId="6" borderId="3" xfId="0" applyFont="1" applyFill="1" applyBorder="1" applyAlignment="1">
      <alignment vertical="center"/>
    </xf>
    <xf numFmtId="0" fontId="0" fillId="6" borderId="0" xfId="0" applyFont="1" applyFill="1" applyBorder="1" applyAlignment="1">
      <alignment vertical="center"/>
    </xf>
    <xf numFmtId="0" fontId="0" fillId="6" borderId="4" xfId="0" applyFont="1" applyFill="1" applyBorder="1" applyAlignment="1">
      <alignment vertical="center"/>
    </xf>
    <xf numFmtId="0" fontId="5" fillId="6" borderId="4" xfId="0" applyFont="1" applyFill="1" applyBorder="1" applyAlignment="1">
      <alignment vertical="center"/>
    </xf>
    <xf numFmtId="10" fontId="1" fillId="7" borderId="13" xfId="0" applyNumberFormat="1" applyFont="1" applyFill="1" applyBorder="1" applyAlignment="1">
      <alignment vertical="center"/>
    </xf>
    <xf numFmtId="0" fontId="4" fillId="4" borderId="0" xfId="0" applyFont="1" applyFill="1" applyBorder="1" applyAlignment="1">
      <alignment vertical="center"/>
    </xf>
    <xf numFmtId="0" fontId="7" fillId="7" borderId="12" xfId="0" applyFont="1" applyFill="1" applyBorder="1" applyAlignment="1">
      <alignment vertical="center"/>
    </xf>
    <xf numFmtId="0" fontId="7" fillId="7" borderId="13" xfId="0" applyFont="1" applyFill="1" applyBorder="1" applyAlignment="1">
      <alignment vertical="center"/>
    </xf>
    <xf numFmtId="0" fontId="7" fillId="7" borderId="14" xfId="0" applyFont="1" applyFill="1" applyBorder="1" applyAlignment="1">
      <alignment vertical="center"/>
    </xf>
    <xf numFmtId="0" fontId="9" fillId="6" borderId="3" xfId="0" applyFont="1" applyFill="1" applyBorder="1" applyAlignment="1">
      <alignment vertical="center"/>
    </xf>
    <xf numFmtId="10" fontId="10" fillId="6" borderId="4" xfId="0" applyNumberFormat="1" applyFont="1" applyFill="1" applyBorder="1" applyAlignment="1">
      <alignment vertical="center"/>
    </xf>
    <xf numFmtId="0" fontId="9" fillId="6" borderId="5" xfId="0" applyFont="1" applyFill="1" applyBorder="1" applyAlignment="1">
      <alignment vertical="center"/>
    </xf>
    <xf numFmtId="10" fontId="10" fillId="6" borderId="6" xfId="0" applyNumberFormat="1" applyFont="1" applyFill="1" applyBorder="1" applyAlignment="1">
      <alignment vertical="center"/>
    </xf>
    <xf numFmtId="0" fontId="11" fillId="5" borderId="1" xfId="0" applyFont="1" applyFill="1" applyBorder="1" applyAlignment="1">
      <alignment vertical="center"/>
    </xf>
    <xf numFmtId="0" fontId="0" fillId="5" borderId="7" xfId="0" applyFont="1" applyFill="1" applyBorder="1" applyAlignment="1">
      <alignment vertical="center"/>
    </xf>
    <xf numFmtId="0" fontId="6" fillId="5" borderId="2" xfId="0" applyFont="1" applyFill="1" applyBorder="1" applyAlignment="1">
      <alignment vertical="center"/>
    </xf>
    <xf numFmtId="0" fontId="8" fillId="5" borderId="11" xfId="0" applyFont="1" applyFill="1" applyBorder="1" applyAlignment="1">
      <alignment horizontal="right" vertical="top"/>
    </xf>
    <xf numFmtId="0" fontId="9" fillId="6" borderId="3" xfId="0" applyNumberFormat="1" applyFont="1" applyFill="1" applyBorder="1" applyAlignment="1">
      <alignment vertical="center"/>
    </xf>
    <xf numFmtId="0" fontId="0" fillId="4" borderId="5" xfId="0" applyFont="1" applyFill="1" applyBorder="1" applyAlignment="1">
      <alignment vertical="center"/>
    </xf>
    <xf numFmtId="0" fontId="2" fillId="8" borderId="0" xfId="0" applyFont="1" applyFill="1" applyBorder="1" applyAlignment="1">
      <alignment vertical="center"/>
    </xf>
    <xf numFmtId="10" fontId="2" fillId="8" borderId="0" xfId="0" applyNumberFormat="1" applyFont="1" applyFill="1" applyBorder="1" applyAlignment="1">
      <alignment vertical="center"/>
    </xf>
    <xf numFmtId="164" fontId="2" fillId="8" borderId="0" xfId="0" applyNumberFormat="1" applyFont="1" applyFill="1" applyBorder="1" applyAlignment="1">
      <alignment vertical="center"/>
    </xf>
    <xf numFmtId="10" fontId="2" fillId="9" borderId="0" xfId="0" applyNumberFormat="1" applyFont="1" applyFill="1" applyBorder="1" applyAlignment="1">
      <alignment vertical="center"/>
    </xf>
    <xf numFmtId="0" fontId="2" fillId="8" borderId="8" xfId="0" applyFont="1" applyFill="1" applyBorder="1" applyAlignment="1">
      <alignment vertical="center"/>
    </xf>
    <xf numFmtId="0" fontId="2" fillId="9" borderId="0" xfId="0" applyFont="1" applyFill="1" applyBorder="1" applyAlignment="1">
      <alignment vertical="center"/>
    </xf>
    <xf numFmtId="0" fontId="2" fillId="8" borderId="4" xfId="0" applyFont="1" applyFill="1" applyBorder="1" applyAlignment="1">
      <alignment vertical="center"/>
    </xf>
    <xf numFmtId="0" fontId="2" fillId="8" borderId="6" xfId="0" applyFont="1" applyFill="1" applyBorder="1" applyAlignment="1">
      <alignment vertical="center"/>
    </xf>
    <xf numFmtId="3" fontId="2" fillId="9" borderId="0" xfId="0" applyNumberFormat="1" applyFont="1" applyFill="1" applyBorder="1" applyAlignment="1">
      <alignment horizontal="left" vertical="center"/>
    </xf>
    <xf numFmtId="164" fontId="2" fillId="4" borderId="0" xfId="0" applyNumberFormat="1" applyFont="1" applyFill="1" applyBorder="1" applyAlignment="1">
      <alignment horizontal="left" vertical="center"/>
    </xf>
    <xf numFmtId="164" fontId="2" fillId="4" borderId="4" xfId="0" applyNumberFormat="1" applyFont="1" applyFill="1" applyBorder="1" applyAlignment="1">
      <alignment horizontal="left" vertical="center"/>
    </xf>
    <xf numFmtId="0" fontId="2" fillId="9" borderId="0" xfId="0" applyFont="1" applyFill="1" applyBorder="1" applyAlignment="1">
      <alignment horizontal="left" vertical="center"/>
    </xf>
    <xf numFmtId="3" fontId="2" fillId="4" borderId="0" xfId="0" applyNumberFormat="1" applyFont="1" applyFill="1" applyBorder="1" applyAlignment="1">
      <alignment horizontal="left" vertical="center"/>
    </xf>
    <xf numFmtId="164" fontId="1" fillId="4" borderId="0" xfId="0" applyNumberFormat="1" applyFont="1" applyFill="1" applyBorder="1" applyAlignment="1">
      <alignment horizontal="left" vertical="center"/>
    </xf>
    <xf numFmtId="164" fontId="1" fillId="4" borderId="4" xfId="0" applyNumberFormat="1" applyFont="1" applyFill="1" applyBorder="1" applyAlignment="1">
      <alignment horizontal="left" vertical="center"/>
    </xf>
    <xf numFmtId="0" fontId="2" fillId="4" borderId="0" xfId="0" applyFont="1" applyFill="1" applyBorder="1" applyAlignment="1">
      <alignment horizontal="left" vertical="center"/>
    </xf>
    <xf numFmtId="0" fontId="0" fillId="4" borderId="4" xfId="0" applyFont="1" applyFill="1" applyBorder="1" applyAlignment="1">
      <alignment horizontal="left" vertical="center"/>
    </xf>
    <xf numFmtId="10" fontId="2" fillId="4" borderId="0" xfId="0" applyNumberFormat="1" applyFont="1" applyFill="1" applyBorder="1" applyAlignment="1">
      <alignment horizontal="left" vertical="center"/>
    </xf>
    <xf numFmtId="0" fontId="2" fillId="4" borderId="4" xfId="0" applyFont="1" applyFill="1" applyBorder="1" applyAlignment="1">
      <alignment horizontal="left" vertical="center"/>
    </xf>
    <xf numFmtId="0" fontId="1" fillId="4" borderId="0" xfId="0" applyFont="1" applyFill="1" applyBorder="1" applyAlignment="1">
      <alignment horizontal="left" vertical="center"/>
    </xf>
    <xf numFmtId="0" fontId="1" fillId="4" borderId="4" xfId="0" applyFont="1" applyFill="1" applyBorder="1" applyAlignment="1">
      <alignment horizontal="left" vertical="center"/>
    </xf>
    <xf numFmtId="0" fontId="7" fillId="5" borderId="1" xfId="0" applyFont="1" applyFill="1" applyBorder="1" applyAlignment="1">
      <alignment horizontal="left" vertical="center"/>
    </xf>
    <xf numFmtId="3" fontId="5" fillId="5" borderId="7" xfId="0" applyNumberFormat="1" applyFont="1" applyFill="1" applyBorder="1" applyAlignment="1">
      <alignment horizontal="left" vertical="center"/>
    </xf>
    <xf numFmtId="0" fontId="5" fillId="5" borderId="7" xfId="0" applyFont="1" applyFill="1" applyBorder="1" applyAlignment="1">
      <alignment horizontal="left" vertical="center"/>
    </xf>
    <xf numFmtId="0" fontId="5" fillId="5" borderId="2" xfId="0" applyFont="1" applyFill="1" applyBorder="1" applyAlignment="1">
      <alignment horizontal="left" vertical="center"/>
    </xf>
    <xf numFmtId="165" fontId="2" fillId="4" borderId="0" xfId="0" applyNumberFormat="1" applyFont="1" applyFill="1" applyBorder="1" applyAlignment="1">
      <alignment vertical="center"/>
    </xf>
    <xf numFmtId="165" fontId="1" fillId="4" borderId="28" xfId="0" applyNumberFormat="1" applyFont="1" applyFill="1" applyBorder="1" applyAlignment="1">
      <alignment vertical="center"/>
    </xf>
    <xf numFmtId="165" fontId="1" fillId="3" borderId="25" xfId="0" applyNumberFormat="1" applyFont="1" applyFill="1" applyBorder="1" applyAlignment="1">
      <alignment horizontal="right" vertical="center"/>
    </xf>
    <xf numFmtId="165" fontId="1" fillId="7" borderId="13" xfId="0" applyNumberFormat="1" applyFont="1" applyFill="1" applyBorder="1" applyAlignment="1">
      <alignment vertical="center"/>
    </xf>
    <xf numFmtId="165" fontId="9" fillId="6" borderId="0" xfId="0" applyNumberFormat="1" applyFont="1" applyFill="1" applyBorder="1" applyAlignment="1">
      <alignment vertical="center"/>
    </xf>
    <xf numFmtId="165" fontId="9" fillId="6" borderId="8" xfId="0" applyNumberFormat="1" applyFont="1" applyFill="1" applyBorder="1" applyAlignment="1">
      <alignment vertical="center"/>
    </xf>
    <xf numFmtId="165" fontId="14" fillId="4" borderId="0" xfId="0" applyNumberFormat="1" applyFont="1" applyFill="1" applyBorder="1" applyAlignment="1">
      <alignment vertical="center"/>
    </xf>
    <xf numFmtId="165" fontId="14" fillId="4" borderId="8" xfId="0" applyNumberFormat="1" applyFont="1" applyFill="1" applyBorder="1" applyAlignment="1">
      <alignment vertical="center"/>
    </xf>
    <xf numFmtId="165" fontId="13" fillId="7" borderId="13" xfId="0" applyNumberFormat="1" applyFont="1" applyFill="1" applyBorder="1" applyAlignment="1">
      <alignment vertical="center"/>
    </xf>
    <xf numFmtId="2" fontId="2" fillId="8" borderId="0" xfId="0" applyNumberFormat="1" applyFont="1" applyFill="1" applyBorder="1" applyAlignment="1">
      <alignment vertical="center"/>
    </xf>
    <xf numFmtId="0" fontId="8" fillId="6" borderId="10" xfId="0" applyFont="1" applyFill="1" applyBorder="1" applyAlignment="1">
      <alignment horizontal="left" vertical="center"/>
    </xf>
    <xf numFmtId="0" fontId="8" fillId="6" borderId="9" xfId="0" applyFont="1" applyFill="1" applyBorder="1" applyAlignment="1">
      <alignment horizontal="left" vertical="center"/>
    </xf>
    <xf numFmtId="0" fontId="8" fillId="6" borderId="11" xfId="0" applyFont="1" applyFill="1" applyBorder="1" applyAlignment="1">
      <alignment horizontal="left" vertical="center"/>
    </xf>
    <xf numFmtId="0" fontId="7" fillId="5" borderId="15" xfId="0" applyFont="1" applyFill="1" applyBorder="1" applyAlignment="1">
      <alignment horizontal="center" vertical="center"/>
    </xf>
    <xf numFmtId="0" fontId="7" fillId="5" borderId="16" xfId="0" applyFont="1" applyFill="1" applyBorder="1" applyAlignment="1">
      <alignment horizontal="center" vertical="center"/>
    </xf>
    <xf numFmtId="0" fontId="7" fillId="5" borderId="17" xfId="0" applyFont="1" applyFill="1" applyBorder="1" applyAlignment="1">
      <alignment horizontal="center" vertical="center"/>
    </xf>
    <xf numFmtId="0" fontId="12" fillId="5" borderId="10" xfId="0" applyFont="1" applyFill="1" applyBorder="1" applyAlignment="1">
      <alignment horizontal="left" vertical="top" wrapText="1"/>
    </xf>
    <xf numFmtId="0" fontId="12" fillId="5" borderId="9" xfId="0" applyFont="1" applyFill="1" applyBorder="1" applyAlignment="1">
      <alignment horizontal="left" vertical="top" wrapText="1"/>
    </xf>
    <xf numFmtId="0" fontId="6" fillId="4" borderId="24" xfId="0" applyFont="1" applyFill="1" applyBorder="1" applyAlignment="1">
      <alignment horizontal="left" vertical="top" wrapText="1"/>
    </xf>
    <xf numFmtId="0" fontId="6" fillId="4" borderId="25" xfId="0" applyFont="1" applyFill="1" applyBorder="1" applyAlignment="1">
      <alignment horizontal="left" vertical="top" wrapText="1"/>
    </xf>
    <xf numFmtId="0" fontId="6" fillId="4" borderId="26" xfId="0" applyFont="1" applyFill="1" applyBorder="1" applyAlignment="1">
      <alignment horizontal="left" vertical="top" wrapText="1"/>
    </xf>
    <xf numFmtId="0" fontId="7" fillId="5" borderId="1" xfId="0" applyFont="1" applyFill="1" applyBorder="1" applyAlignment="1">
      <alignment horizontal="center" vertical="center"/>
    </xf>
    <xf numFmtId="0" fontId="7" fillId="5" borderId="7" xfId="0" applyFont="1" applyFill="1" applyBorder="1" applyAlignment="1">
      <alignment horizontal="center" vertical="center"/>
    </xf>
    <xf numFmtId="0" fontId="7" fillId="5" borderId="2" xfId="0" applyFont="1" applyFill="1" applyBorder="1" applyAlignment="1">
      <alignment horizontal="center" vertical="center"/>
    </xf>
    <xf numFmtId="0" fontId="5" fillId="2" borderId="19" xfId="0" applyFont="1" applyFill="1" applyBorder="1" applyAlignment="1">
      <alignment horizontal="center" vertical="center"/>
    </xf>
    <xf numFmtId="0" fontId="1" fillId="2" borderId="20" xfId="0" applyFont="1" applyFill="1" applyBorder="1" applyAlignment="1">
      <alignment horizontal="center" vertical="center"/>
    </xf>
    <xf numFmtId="0" fontId="1" fillId="2" borderId="21" xfId="0" applyFont="1" applyFill="1" applyBorder="1" applyAlignment="1">
      <alignment horizontal="center" vertical="center"/>
    </xf>
    <xf numFmtId="0" fontId="5" fillId="2" borderId="22" xfId="0" applyFont="1" applyFill="1" applyBorder="1" applyAlignment="1">
      <alignment horizontal="center" vertical="center"/>
    </xf>
    <xf numFmtId="0" fontId="1" fillId="2" borderId="18" xfId="0" applyFont="1" applyFill="1" applyBorder="1" applyAlignment="1">
      <alignment horizontal="center" vertical="center"/>
    </xf>
    <xf numFmtId="0" fontId="1" fillId="2" borderId="23" xfId="0" applyFont="1" applyFill="1" applyBorder="1" applyAlignment="1">
      <alignment horizontal="center" vertical="center"/>
    </xf>
    <xf numFmtId="0" fontId="5" fillId="5" borderId="19" xfId="0" applyFont="1" applyFill="1" applyBorder="1" applyAlignment="1">
      <alignment horizontal="center" vertical="center"/>
    </xf>
    <xf numFmtId="0" fontId="1" fillId="5" borderId="20" xfId="0" applyFont="1" applyFill="1" applyBorder="1" applyAlignment="1">
      <alignment horizontal="center" vertical="center"/>
    </xf>
    <xf numFmtId="0" fontId="1" fillId="5" borderId="21" xfId="0" applyFont="1" applyFill="1" applyBorder="1" applyAlignment="1">
      <alignment horizontal="center" vertical="center"/>
    </xf>
    <xf numFmtId="0" fontId="0" fillId="4" borderId="3"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4" xfId="0" applyFont="1" applyFill="1" applyBorder="1" applyAlignment="1">
      <alignment horizontal="center" vertical="center"/>
    </xf>
  </cellXfs>
  <cellStyles count="1">
    <cellStyle name="Normal" xfId="0" builtinId="0"/>
  </cellStyles>
  <dxfs count="0"/>
  <tableStyles count="0" defaultTableStyle="TableStyleMedium2" defaultPivotStyle="PivotStyleLight16"/>
  <colors>
    <mruColors>
      <color rgb="FFD9EAD3"/>
      <color rgb="FF138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v>ROI</c:v>
          </c:tx>
          <c:spPr>
            <a:solidFill>
              <a:srgbClr val="D9EAD3"/>
            </a:solidFill>
            <a:ln>
              <a:noFill/>
            </a:ln>
            <a:effectLst/>
          </c:spPr>
          <c:invertIfNegative val="0"/>
          <c:cat>
            <c:strLit>
              <c:ptCount val="4"/>
              <c:pt idx="0">
                <c:v>Year 1</c:v>
              </c:pt>
              <c:pt idx="1">
                <c:v> Year 2</c:v>
              </c:pt>
              <c:pt idx="2">
                <c:v> Year 3</c:v>
              </c:pt>
              <c:pt idx="3">
                <c:v> Year X</c:v>
              </c:pt>
            </c:strLit>
          </c:cat>
          <c:val>
            <c:numRef>
              <c:f>'ROI Calculator'!$D$45:$D$48</c:f>
              <c:numCache>
                <c:formatCode>0.00%</c:formatCode>
                <c:ptCount val="4"/>
                <c:pt idx="0">
                  <c:v>1.8832777005099677</c:v>
                </c:pt>
                <c:pt idx="1">
                  <c:v>3.1544622578490316</c:v>
                </c:pt>
                <c:pt idx="2">
                  <c:v>3.1544622578490316</c:v>
                </c:pt>
                <c:pt idx="3">
                  <c:v>3.1544622578490316</c:v>
                </c:pt>
              </c:numCache>
            </c:numRef>
          </c:val>
          <c:extLst>
            <c:ext xmlns:c16="http://schemas.microsoft.com/office/drawing/2014/chart" uri="{C3380CC4-5D6E-409C-BE32-E72D297353CC}">
              <c16:uniqueId val="{00000000-0E72-4B5F-BA4A-1A44B80E702B}"/>
            </c:ext>
          </c:extLst>
        </c:ser>
        <c:dLbls>
          <c:showLegendKey val="0"/>
          <c:showVal val="0"/>
          <c:showCatName val="0"/>
          <c:showSerName val="0"/>
          <c:showPercent val="0"/>
          <c:showBubbleSize val="0"/>
        </c:dLbls>
        <c:gapWidth val="150"/>
        <c:axId val="484015992"/>
        <c:axId val="484012472"/>
      </c:barChart>
      <c:lineChart>
        <c:grouping val="standard"/>
        <c:varyColors val="0"/>
        <c:ser>
          <c:idx val="2"/>
          <c:order val="1"/>
          <c:tx>
            <c:v>Savings</c:v>
          </c:tx>
          <c:spPr>
            <a:ln w="28575" cap="rnd">
              <a:solidFill>
                <a:schemeClr val="accent4"/>
              </a:solidFill>
              <a:round/>
            </a:ln>
            <a:effectLst/>
          </c:spPr>
          <c:marker>
            <c:symbol val="circle"/>
            <c:size val="5"/>
            <c:spPr>
              <a:solidFill>
                <a:srgbClr val="138600"/>
              </a:solidFill>
              <a:ln w="9525">
                <a:solidFill>
                  <a:srgbClr val="138600"/>
                </a:solidFill>
              </a:ln>
              <a:effectLst/>
            </c:spPr>
          </c:marker>
          <c:cat>
            <c:strLit>
              <c:ptCount val="4"/>
              <c:pt idx="0">
                <c:v>Year 1</c:v>
              </c:pt>
              <c:pt idx="1">
                <c:v> Year 2</c:v>
              </c:pt>
              <c:pt idx="2">
                <c:v> Year 3</c:v>
              </c:pt>
              <c:pt idx="3">
                <c:v> Year X</c:v>
              </c:pt>
            </c:strLit>
          </c:cat>
          <c:val>
            <c:numRef>
              <c:f>'ROI Calculator'!$C$45:$C$48</c:f>
              <c:numCache>
                <c:formatCode>_-"$"* #,##0_-;\-"$"* #,##0_-;_-"$"* "-"??_-;_-@_-</c:formatCode>
                <c:ptCount val="4"/>
                <c:pt idx="0">
                  <c:v>40622.300000000003</c:v>
                </c:pt>
                <c:pt idx="1">
                  <c:v>47222.3</c:v>
                </c:pt>
                <c:pt idx="2">
                  <c:v>47222.3</c:v>
                </c:pt>
                <c:pt idx="3">
                  <c:v>47222.3</c:v>
                </c:pt>
              </c:numCache>
            </c:numRef>
          </c:val>
          <c:smooth val="0"/>
          <c:extLst>
            <c:ext xmlns:c16="http://schemas.microsoft.com/office/drawing/2014/chart" uri="{C3380CC4-5D6E-409C-BE32-E72D297353CC}">
              <c16:uniqueId val="{00000002-0E72-4B5F-BA4A-1A44B80E702B}"/>
            </c:ext>
          </c:extLst>
        </c:ser>
        <c:dLbls>
          <c:showLegendKey val="0"/>
          <c:showVal val="0"/>
          <c:showCatName val="0"/>
          <c:showSerName val="0"/>
          <c:showPercent val="0"/>
          <c:showBubbleSize val="0"/>
        </c:dLbls>
        <c:marker val="1"/>
        <c:smooth val="0"/>
        <c:axId val="484008632"/>
        <c:axId val="484010872"/>
      </c:lineChart>
      <c:catAx>
        <c:axId val="484008632"/>
        <c:scaling>
          <c:orientation val="minMax"/>
        </c:scaling>
        <c:delete val="0"/>
        <c:axPos val="b"/>
        <c:numFmt formatCode="General" sourceLinked="0"/>
        <c:majorTickMark val="out"/>
        <c:minorTickMark val="none"/>
        <c:tickLblPos val="nextTo"/>
        <c:spPr>
          <a:noFill/>
          <a:ln w="9525" cap="flat" cmpd="sng" algn="ctr">
            <a:noFill/>
            <a:round/>
          </a:ln>
          <a:effectLst/>
        </c:spPr>
        <c:txPr>
          <a:bodyPr rot="0" spcFirstLastPara="1" vertOverflow="ellipsis"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484010872"/>
        <c:crosses val="autoZero"/>
        <c:auto val="1"/>
        <c:lblAlgn val="ctr"/>
        <c:lblOffset val="100"/>
        <c:noMultiLvlLbl val="0"/>
      </c:catAx>
      <c:valAx>
        <c:axId val="48401087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CA" b="1"/>
                  <a:t>Net Savings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_-&quot;$&quot;* #,##0_-;\-&quot;$&quot;* #,##0_-;_-&quot;$&quot;* &quot;-&quot;??_-;_-@_-"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84008632"/>
        <c:crosses val="autoZero"/>
        <c:crossBetween val="between"/>
        <c:majorUnit val="2500"/>
      </c:valAx>
      <c:valAx>
        <c:axId val="484012472"/>
        <c:scaling>
          <c:orientation val="minMax"/>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CA" b="1"/>
                  <a:t>Return on Investmernt</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84015992"/>
        <c:crosses val="max"/>
        <c:crossBetween val="between"/>
        <c:majorUnit val="1"/>
      </c:valAx>
      <c:catAx>
        <c:axId val="484015992"/>
        <c:scaling>
          <c:orientation val="minMax"/>
        </c:scaling>
        <c:delete val="1"/>
        <c:axPos val="b"/>
        <c:numFmt formatCode="General" sourceLinked="1"/>
        <c:majorTickMark val="out"/>
        <c:minorTickMark val="none"/>
        <c:tickLblPos val="nextTo"/>
        <c:crossAx val="484012472"/>
        <c:crosses val="autoZero"/>
        <c:auto val="1"/>
        <c:lblAlgn val="ctr"/>
        <c:lblOffset val="100"/>
        <c:noMultiLvlLbl val="0"/>
      </c:cat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19050"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CheckBox" checked="Checked" fmlaLink="$L$12" lockText="1" noThreeD="1"/>
</file>

<file path=xl/ctrlProps/ctrlProp2.xml><?xml version="1.0" encoding="utf-8"?>
<formControlPr xmlns="http://schemas.microsoft.com/office/spreadsheetml/2009/9/main" objectType="CheckBox" checked="Checked" fmlaLink="$L$9" lockText="1" noThreeD="1"/>
</file>

<file path=xl/ctrlProps/ctrlProp3.xml><?xml version="1.0" encoding="utf-8"?>
<formControlPr xmlns="http://schemas.microsoft.com/office/spreadsheetml/2009/9/main" objectType="CheckBox" checked="Checked" fmlaLink="$L$13" lockText="1" noThreeD="1"/>
</file>

<file path=xl/ctrlProps/ctrlProp4.xml><?xml version="1.0" encoding="utf-8"?>
<formControlPr xmlns="http://schemas.microsoft.com/office/spreadsheetml/2009/9/main" objectType="CheckBox" checked="Checked" fmlaLink="$L$16" lockText="1" noThreeD="1"/>
</file>

<file path=xl/ctrlProps/ctrlProp5.xml><?xml version="1.0" encoding="utf-8"?>
<formControlPr xmlns="http://schemas.microsoft.com/office/spreadsheetml/2009/9/main" objectType="CheckBox" checked="Checked" fmlaLink="$L$8" lockText="1" noThreeD="1"/>
</file>

<file path=xl/ctrlProps/ctrlProp6.xml><?xml version="1.0" encoding="utf-8"?>
<formControlPr xmlns="http://schemas.microsoft.com/office/spreadsheetml/2009/9/main" objectType="CheckBox" checked="Checked" fmlaLink="$L$7"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990600</xdr:colOff>
          <xdr:row>21</xdr:row>
          <xdr:rowOff>139700</xdr:rowOff>
        </xdr:from>
        <xdr:to>
          <xdr:col>4</xdr:col>
          <xdr:colOff>25400</xdr:colOff>
          <xdr:row>23</xdr:row>
          <xdr:rowOff>31750</xdr:rowOff>
        </xdr:to>
        <xdr:sp macro="" textlink="">
          <xdr:nvSpPr>
            <xdr:cNvPr id="1028" name="Op Mistakes"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977900</xdr:colOff>
          <xdr:row>18</xdr:row>
          <xdr:rowOff>133350</xdr:rowOff>
        </xdr:from>
        <xdr:to>
          <xdr:col>4</xdr:col>
          <xdr:colOff>44450</xdr:colOff>
          <xdr:row>20</xdr:row>
          <xdr:rowOff>38100</xdr:rowOff>
        </xdr:to>
        <xdr:sp macro="" textlink="">
          <xdr:nvSpPr>
            <xdr:cNvPr id="1041" name="Operating Hours"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990600</xdr:colOff>
          <xdr:row>22</xdr:row>
          <xdr:rowOff>139700</xdr:rowOff>
        </xdr:from>
        <xdr:to>
          <xdr:col>3</xdr:col>
          <xdr:colOff>165100</xdr:colOff>
          <xdr:row>24</xdr:row>
          <xdr:rowOff>31750</xdr:rowOff>
        </xdr:to>
        <xdr:sp macro="" textlink="">
          <xdr:nvSpPr>
            <xdr:cNvPr id="1042" name="Downtime Yield"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977900</xdr:colOff>
          <xdr:row>26</xdr:row>
          <xdr:rowOff>6350</xdr:rowOff>
        </xdr:from>
        <xdr:to>
          <xdr:col>4</xdr:col>
          <xdr:colOff>57150</xdr:colOff>
          <xdr:row>27</xdr:row>
          <xdr:rowOff>0</xdr:rowOff>
        </xdr:to>
        <xdr:sp macro="" textlink="">
          <xdr:nvSpPr>
            <xdr:cNvPr id="1043" name="Farm Manager Organization"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977900</xdr:colOff>
          <xdr:row>17</xdr:row>
          <xdr:rowOff>158750</xdr:rowOff>
        </xdr:from>
        <xdr:to>
          <xdr:col>4</xdr:col>
          <xdr:colOff>12700</xdr:colOff>
          <xdr:row>19</xdr:row>
          <xdr:rowOff>12700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977900</xdr:colOff>
          <xdr:row>16</xdr:row>
          <xdr:rowOff>127000</xdr:rowOff>
        </xdr:from>
        <xdr:to>
          <xdr:col>4</xdr:col>
          <xdr:colOff>25400</xdr:colOff>
          <xdr:row>18</xdr:row>
          <xdr:rowOff>31750</xdr:rowOff>
        </xdr:to>
        <xdr:sp macro="" textlink="">
          <xdr:nvSpPr>
            <xdr:cNvPr id="1045" name="R&amp;M" descr="R&amp;M"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xdr:col>
      <xdr:colOff>29881</xdr:colOff>
      <xdr:row>31</xdr:row>
      <xdr:rowOff>21157</xdr:rowOff>
    </xdr:from>
    <xdr:to>
      <xdr:col>8</xdr:col>
      <xdr:colOff>1774156</xdr:colOff>
      <xdr:row>47</xdr:row>
      <xdr:rowOff>155815</xdr:rowOff>
    </xdr:to>
    <xdr:graphicFrame macro="">
      <xdr:nvGraphicFramePr>
        <xdr:cNvPr id="27" name="Chart 26">
          <a:extLst>
            <a:ext uri="{FF2B5EF4-FFF2-40B4-BE49-F238E27FC236}">
              <a16:creationId xmlns:a16="http://schemas.microsoft.com/office/drawing/2014/main" id="{00000000-0008-0000-0000-00001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8</xdr:col>
      <xdr:colOff>952500</xdr:colOff>
      <xdr:row>1</xdr:row>
      <xdr:rowOff>67770</xdr:rowOff>
    </xdr:from>
    <xdr:to>
      <xdr:col>8</xdr:col>
      <xdr:colOff>1714499</xdr:colOff>
      <xdr:row>2</xdr:row>
      <xdr:rowOff>361175</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318500" y="164888"/>
          <a:ext cx="761999" cy="734170"/>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AA360D-4556-4E9D-9B11-0A98E259E0F4}">
  <sheetPr>
    <outlinePr summaryBelow="0" summaryRight="0"/>
  </sheetPr>
  <dimension ref="B1:N1019"/>
  <sheetViews>
    <sheetView tabSelected="1" zoomScale="85" zoomScaleNormal="85" workbookViewId="0">
      <selection activeCell="G10" sqref="G10"/>
    </sheetView>
  </sheetViews>
  <sheetFormatPr defaultColWidth="14.453125" defaultRowHeight="15.75" customHeight="1" x14ac:dyDescent="0.25"/>
  <cols>
    <col min="1" max="1" width="1.08984375" style="1" customWidth="1"/>
    <col min="2" max="2" width="27.81640625" style="1" customWidth="1"/>
    <col min="3" max="3" width="14.453125" style="1"/>
    <col min="4" max="4" width="2.54296875" style="1" customWidth="1"/>
    <col min="5" max="5" width="1.90625" style="1" customWidth="1"/>
    <col min="6" max="6" width="28.7265625" style="1" customWidth="1"/>
    <col min="7" max="8" width="14.453125" style="1"/>
    <col min="9" max="9" width="25.81640625" style="1" customWidth="1"/>
    <col min="10" max="10" width="14.453125" style="1"/>
    <col min="11" max="14" width="0" style="1" hidden="1" customWidth="1"/>
    <col min="15" max="16384" width="14.453125" style="1"/>
  </cols>
  <sheetData>
    <row r="1" spans="2:14" ht="6.5" customHeight="1" thickBot="1" x14ac:dyDescent="0.3"/>
    <row r="2" spans="2:14" ht="34.5" customHeight="1" x14ac:dyDescent="0.25">
      <c r="B2" s="38" t="s">
        <v>63</v>
      </c>
      <c r="C2" s="39"/>
      <c r="D2" s="39"/>
      <c r="E2" s="39"/>
      <c r="F2" s="39"/>
      <c r="G2" s="39"/>
      <c r="H2" s="39"/>
      <c r="I2" s="40"/>
    </row>
    <row r="3" spans="2:14" ht="45.5" customHeight="1" x14ac:dyDescent="0.25">
      <c r="B3" s="85" t="s">
        <v>79</v>
      </c>
      <c r="C3" s="86"/>
      <c r="D3" s="86"/>
      <c r="E3" s="86"/>
      <c r="F3" s="86"/>
      <c r="G3" s="86"/>
      <c r="H3" s="86"/>
      <c r="I3" s="41"/>
    </row>
    <row r="4" spans="2:14" ht="74.5" customHeight="1" thickBot="1" x14ac:dyDescent="0.3">
      <c r="B4" s="87" t="s">
        <v>76</v>
      </c>
      <c r="C4" s="88"/>
      <c r="D4" s="88"/>
      <c r="E4" s="88"/>
      <c r="F4" s="88"/>
      <c r="G4" s="88"/>
      <c r="H4" s="88"/>
      <c r="I4" s="89"/>
    </row>
    <row r="5" spans="2:14" ht="13" customHeight="1" thickBot="1" x14ac:dyDescent="0.3"/>
    <row r="6" spans="2:14" ht="13" customHeight="1" x14ac:dyDescent="0.25">
      <c r="B6" s="93" t="s">
        <v>66</v>
      </c>
      <c r="C6" s="94"/>
      <c r="D6" s="95"/>
      <c r="F6" s="99" t="s">
        <v>65</v>
      </c>
      <c r="G6" s="100"/>
      <c r="H6" s="100"/>
      <c r="I6" s="101"/>
      <c r="K6" s="65" t="s">
        <v>77</v>
      </c>
      <c r="L6" s="66" t="s">
        <v>23</v>
      </c>
      <c r="M6" s="67" t="s">
        <v>24</v>
      </c>
      <c r="N6" s="68" t="s">
        <v>25</v>
      </c>
    </row>
    <row r="7" spans="2:14" ht="13" customHeight="1" x14ac:dyDescent="0.25">
      <c r="B7" s="2" t="s">
        <v>0</v>
      </c>
      <c r="C7" s="44">
        <v>25</v>
      </c>
      <c r="D7" s="50"/>
      <c r="F7" s="102"/>
      <c r="G7" s="103"/>
      <c r="H7" s="103"/>
      <c r="I7" s="104"/>
      <c r="K7" s="13" t="s">
        <v>28</v>
      </c>
      <c r="L7" s="52" t="b">
        <v>1</v>
      </c>
      <c r="M7" s="53">
        <f>G15*G17*C7</f>
        <v>11812.5</v>
      </c>
      <c r="N7" s="54">
        <f>G16*G17*C8</f>
        <v>11418.75</v>
      </c>
    </row>
    <row r="8" spans="2:14" ht="13" customHeight="1" x14ac:dyDescent="0.25">
      <c r="B8" s="2" t="s">
        <v>4</v>
      </c>
      <c r="C8" s="44">
        <v>5</v>
      </c>
      <c r="D8" s="50"/>
      <c r="F8" s="3" t="s">
        <v>71</v>
      </c>
      <c r="H8" s="4" t="s">
        <v>2</v>
      </c>
      <c r="I8" s="5" t="s">
        <v>3</v>
      </c>
      <c r="K8" s="13" t="s">
        <v>30</v>
      </c>
      <c r="L8" s="52" t="b">
        <v>1</v>
      </c>
      <c r="M8" s="53">
        <f>G18*C7*G20</f>
        <v>3420</v>
      </c>
      <c r="N8" s="54">
        <f>G19*C8*G20</f>
        <v>1482</v>
      </c>
    </row>
    <row r="9" spans="2:14" ht="13" customHeight="1" x14ac:dyDescent="0.25">
      <c r="B9" s="2" t="s">
        <v>8</v>
      </c>
      <c r="C9" s="44">
        <v>250</v>
      </c>
      <c r="D9" s="50"/>
      <c r="F9" s="2" t="s">
        <v>5</v>
      </c>
      <c r="G9" s="49">
        <v>220</v>
      </c>
      <c r="H9" s="6" t="s">
        <v>6</v>
      </c>
      <c r="I9" s="7" t="s">
        <v>7</v>
      </c>
      <c r="K9" s="13" t="s">
        <v>32</v>
      </c>
      <c r="L9" s="55" t="b">
        <v>1</v>
      </c>
      <c r="M9" s="53">
        <f>C11*C7*G13*G21</f>
        <v>3365.25</v>
      </c>
      <c r="N9" s="54">
        <f>G14*C8*C11*G21</f>
        <v>6268.8</v>
      </c>
    </row>
    <row r="10" spans="2:14" ht="13" customHeight="1" x14ac:dyDescent="0.25">
      <c r="B10" s="2" t="s">
        <v>11</v>
      </c>
      <c r="C10" s="44">
        <v>9500</v>
      </c>
      <c r="D10" s="50"/>
      <c r="F10" s="2" t="s">
        <v>9</v>
      </c>
      <c r="G10" s="49">
        <v>499</v>
      </c>
      <c r="H10" s="6" t="s">
        <v>10</v>
      </c>
      <c r="I10" s="7" t="s">
        <v>7</v>
      </c>
      <c r="K10" s="9"/>
      <c r="L10" s="56"/>
      <c r="M10" s="57">
        <f t="shared" ref="M10:N10" si="0">SUM(M7:M8)</f>
        <v>15232.5</v>
      </c>
      <c r="N10" s="58">
        <f t="shared" si="0"/>
        <v>12900.75</v>
      </c>
    </row>
    <row r="11" spans="2:14" ht="13" customHeight="1" thickBot="1" x14ac:dyDescent="0.3">
      <c r="B11" s="8" t="s">
        <v>12</v>
      </c>
      <c r="C11" s="48">
        <v>300</v>
      </c>
      <c r="D11" s="51"/>
      <c r="F11" s="9"/>
      <c r="I11" s="10"/>
      <c r="K11" s="9"/>
      <c r="L11" s="56"/>
      <c r="M11" s="59" t="s">
        <v>36</v>
      </c>
      <c r="N11" s="60"/>
    </row>
    <row r="12" spans="2:14" ht="13" customHeight="1" thickBot="1" x14ac:dyDescent="0.3">
      <c r="F12" s="3" t="s">
        <v>13</v>
      </c>
      <c r="H12" s="4" t="s">
        <v>2</v>
      </c>
      <c r="I12" s="5" t="s">
        <v>3</v>
      </c>
      <c r="K12" s="13" t="s">
        <v>38</v>
      </c>
      <c r="L12" s="52" t="b">
        <v>1</v>
      </c>
      <c r="M12" s="61">
        <f>G23</f>
        <v>4.0000000000000001E-3</v>
      </c>
      <c r="N12" s="54"/>
    </row>
    <row r="13" spans="2:14" ht="13" customHeight="1" x14ac:dyDescent="0.25">
      <c r="B13" s="93" t="s">
        <v>67</v>
      </c>
      <c r="C13" s="94"/>
      <c r="D13" s="95"/>
      <c r="F13" s="2" t="s">
        <v>14</v>
      </c>
      <c r="G13" s="44">
        <v>44.87</v>
      </c>
      <c r="H13" s="6" t="s">
        <v>15</v>
      </c>
      <c r="I13" s="7" t="s">
        <v>75</v>
      </c>
      <c r="K13" s="13" t="s">
        <v>40</v>
      </c>
      <c r="L13" s="52" t="b">
        <v>1</v>
      </c>
      <c r="M13" s="61">
        <f>G24</f>
        <v>3.0000000000000001E-3</v>
      </c>
      <c r="N13" s="62"/>
    </row>
    <row r="14" spans="2:14" ht="13" customHeight="1" x14ac:dyDescent="0.25">
      <c r="B14" s="2" t="s">
        <v>17</v>
      </c>
      <c r="C14" s="75">
        <f>G9*SUM(C7:C8)*-1</f>
        <v>-6600</v>
      </c>
      <c r="D14" s="11"/>
      <c r="F14" s="2" t="s">
        <v>16</v>
      </c>
      <c r="G14" s="44">
        <v>417.92</v>
      </c>
      <c r="H14" s="6" t="s">
        <v>15</v>
      </c>
      <c r="I14" s="7" t="s">
        <v>75</v>
      </c>
      <c r="K14" s="9"/>
      <c r="L14" s="56"/>
      <c r="M14" s="63"/>
      <c r="N14" s="64"/>
    </row>
    <row r="15" spans="2:14" ht="13" customHeight="1" thickBot="1" x14ac:dyDescent="0.3">
      <c r="B15" s="8" t="s">
        <v>1</v>
      </c>
      <c r="C15" s="76">
        <f>G10*SUM(C7:C8)*-1</f>
        <v>-14970</v>
      </c>
      <c r="D15" s="12"/>
      <c r="F15" s="2" t="s">
        <v>18</v>
      </c>
      <c r="G15" s="78">
        <v>3150</v>
      </c>
      <c r="H15" s="6" t="s">
        <v>19</v>
      </c>
      <c r="I15" s="7" t="s">
        <v>75</v>
      </c>
      <c r="K15" s="9"/>
      <c r="L15" s="56"/>
      <c r="M15" s="59" t="s">
        <v>43</v>
      </c>
      <c r="N15" s="60"/>
    </row>
    <row r="16" spans="2:14" ht="13" customHeight="1" thickBot="1" x14ac:dyDescent="0.3">
      <c r="F16" s="2" t="s">
        <v>20</v>
      </c>
      <c r="G16" s="78">
        <v>15225</v>
      </c>
      <c r="H16" s="6" t="s">
        <v>19</v>
      </c>
      <c r="I16" s="7" t="s">
        <v>75</v>
      </c>
      <c r="K16" s="13" t="s">
        <v>45</v>
      </c>
      <c r="L16" s="52" t="b">
        <v>1</v>
      </c>
      <c r="M16" s="53">
        <f>G27</f>
        <v>25</v>
      </c>
      <c r="N16" s="60"/>
    </row>
    <row r="17" spans="2:14" ht="13" customHeight="1" x14ac:dyDescent="0.25">
      <c r="B17" s="93" t="s">
        <v>68</v>
      </c>
      <c r="C17" s="94"/>
      <c r="D17" s="95"/>
      <c r="F17" s="2" t="s">
        <v>21</v>
      </c>
      <c r="G17" s="45">
        <v>0.15</v>
      </c>
      <c r="H17" s="6" t="s">
        <v>22</v>
      </c>
      <c r="I17" s="7" t="s">
        <v>75</v>
      </c>
      <c r="K17" s="9"/>
      <c r="N17" s="10"/>
    </row>
    <row r="18" spans="2:14" ht="13" customHeight="1" thickBot="1" x14ac:dyDescent="0.3">
      <c r="B18" s="13" t="s">
        <v>28</v>
      </c>
      <c r="C18" s="69">
        <f>SUM(M7:N7)*L7</f>
        <v>23231.25</v>
      </c>
      <c r="D18" s="11"/>
      <c r="F18" s="2" t="s">
        <v>26</v>
      </c>
      <c r="G18" s="46">
        <f>22.8*C11</f>
        <v>6840</v>
      </c>
      <c r="H18" s="6" t="s">
        <v>27</v>
      </c>
      <c r="I18" s="7" t="s">
        <v>75</v>
      </c>
      <c r="K18" s="43"/>
      <c r="L18" s="19"/>
      <c r="M18" s="19"/>
      <c r="N18" s="20"/>
    </row>
    <row r="19" spans="2:14" ht="13" customHeight="1" x14ac:dyDescent="0.25">
      <c r="B19" s="13" t="s">
        <v>30</v>
      </c>
      <c r="C19" s="69">
        <f>SUM(M8:N8)*L8</f>
        <v>4902</v>
      </c>
      <c r="D19" s="11"/>
      <c r="F19" s="2" t="s">
        <v>29</v>
      </c>
      <c r="G19" s="46">
        <f>49.4*C11</f>
        <v>14820</v>
      </c>
      <c r="H19" s="6" t="s">
        <v>27</v>
      </c>
      <c r="I19" s="7" t="s">
        <v>75</v>
      </c>
    </row>
    <row r="20" spans="2:14" ht="13" customHeight="1" x14ac:dyDescent="0.25">
      <c r="B20" s="13" t="s">
        <v>32</v>
      </c>
      <c r="C20" s="69">
        <f>SUM(M9:N9)*L9</f>
        <v>9634.0499999999993</v>
      </c>
      <c r="D20" s="11"/>
      <c r="F20" s="2" t="s">
        <v>31</v>
      </c>
      <c r="G20" s="47">
        <v>0.02</v>
      </c>
      <c r="H20" s="6" t="s">
        <v>22</v>
      </c>
      <c r="I20" s="7" t="s">
        <v>51</v>
      </c>
    </row>
    <row r="21" spans="2:14" ht="13" customHeight="1" x14ac:dyDescent="0.25">
      <c r="B21" s="14" t="s">
        <v>34</v>
      </c>
      <c r="C21" s="70">
        <f>SUM(C18:C20)</f>
        <v>37767.300000000003</v>
      </c>
      <c r="D21" s="15"/>
      <c r="F21" s="2" t="s">
        <v>33</v>
      </c>
      <c r="G21" s="47">
        <v>0.01</v>
      </c>
      <c r="H21" s="6" t="s">
        <v>22</v>
      </c>
      <c r="I21" s="7" t="s">
        <v>51</v>
      </c>
    </row>
    <row r="22" spans="2:14" ht="13" customHeight="1" x14ac:dyDescent="0.25">
      <c r="B22" s="96" t="s">
        <v>69</v>
      </c>
      <c r="C22" s="97"/>
      <c r="D22" s="98"/>
      <c r="F22" s="3" t="s">
        <v>35</v>
      </c>
      <c r="I22" s="10"/>
    </row>
    <row r="23" spans="2:14" ht="13" customHeight="1" x14ac:dyDescent="0.25">
      <c r="B23" s="13" t="s">
        <v>38</v>
      </c>
      <c r="C23" s="69">
        <f>(C9*C10*G23)*L12</f>
        <v>9500</v>
      </c>
      <c r="D23" s="11"/>
      <c r="F23" s="2" t="s">
        <v>37</v>
      </c>
      <c r="G23" s="45">
        <v>4.0000000000000001E-3</v>
      </c>
      <c r="H23" s="6" t="s">
        <v>22</v>
      </c>
      <c r="I23" s="7" t="s">
        <v>51</v>
      </c>
    </row>
    <row r="24" spans="2:14" ht="13" customHeight="1" x14ac:dyDescent="0.25">
      <c r="B24" s="13" t="s">
        <v>40</v>
      </c>
      <c r="C24" s="69">
        <f>(C9*C10*G24)*L13</f>
        <v>7125</v>
      </c>
      <c r="D24" s="11"/>
      <c r="F24" s="2" t="s">
        <v>39</v>
      </c>
      <c r="G24" s="47">
        <v>3.0000000000000001E-3</v>
      </c>
      <c r="H24" s="6" t="s">
        <v>22</v>
      </c>
      <c r="I24" s="7" t="s">
        <v>51</v>
      </c>
    </row>
    <row r="25" spans="2:14" ht="13" customHeight="1" x14ac:dyDescent="0.25">
      <c r="B25" s="14" t="s">
        <v>34</v>
      </c>
      <c r="C25" s="70">
        <f>SUM(C23:C24)</f>
        <v>16625</v>
      </c>
      <c r="D25" s="15"/>
      <c r="F25" s="3" t="s">
        <v>41</v>
      </c>
      <c r="I25" s="10"/>
    </row>
    <row r="26" spans="2:14" ht="13" customHeight="1" x14ac:dyDescent="0.25">
      <c r="B26" s="96" t="s">
        <v>70</v>
      </c>
      <c r="C26" s="97"/>
      <c r="D26" s="98"/>
      <c r="F26" s="16" t="s">
        <v>78</v>
      </c>
      <c r="G26" s="44">
        <v>4</v>
      </c>
      <c r="H26" s="6" t="s">
        <v>42</v>
      </c>
      <c r="I26" s="7" t="s">
        <v>51</v>
      </c>
    </row>
    <row r="27" spans="2:14" ht="13" customHeight="1" x14ac:dyDescent="0.25">
      <c r="B27" s="13" t="s">
        <v>45</v>
      </c>
      <c r="C27" s="69">
        <f>(G26/60*SUM(C7:C8)*G27*G28*G29)*L16</f>
        <v>7800</v>
      </c>
      <c r="D27" s="11"/>
      <c r="F27" s="2" t="s">
        <v>44</v>
      </c>
      <c r="G27" s="44">
        <v>25</v>
      </c>
      <c r="H27" s="6" t="s">
        <v>15</v>
      </c>
      <c r="I27" s="7" t="s">
        <v>51</v>
      </c>
    </row>
    <row r="28" spans="2:14" ht="13" customHeight="1" x14ac:dyDescent="0.25">
      <c r="B28" s="14" t="s">
        <v>34</v>
      </c>
      <c r="C28" s="70">
        <f>SUM(C26:C27)</f>
        <v>7800</v>
      </c>
      <c r="D28" s="15"/>
      <c r="F28" s="2" t="s">
        <v>46</v>
      </c>
      <c r="G28" s="44">
        <v>26</v>
      </c>
      <c r="H28" s="6" t="s">
        <v>47</v>
      </c>
      <c r="I28" s="7" t="s">
        <v>51</v>
      </c>
    </row>
    <row r="29" spans="2:14" ht="13" customHeight="1" thickBot="1" x14ac:dyDescent="0.3">
      <c r="B29" s="17" t="s">
        <v>50</v>
      </c>
      <c r="C29" s="71">
        <f>C28+C25+C21</f>
        <v>62192.3</v>
      </c>
      <c r="D29" s="18"/>
      <c r="E29" s="6"/>
      <c r="F29" s="8" t="s">
        <v>48</v>
      </c>
      <c r="G29" s="48">
        <v>6</v>
      </c>
      <c r="H29" s="21" t="s">
        <v>49</v>
      </c>
      <c r="I29" s="22" t="s">
        <v>51</v>
      </c>
    </row>
    <row r="30" spans="2:14" ht="13" customHeight="1" thickBot="1" x14ac:dyDescent="0.3">
      <c r="E30" s="6"/>
    </row>
    <row r="31" spans="2:14" ht="13" customHeight="1" thickBot="1" x14ac:dyDescent="0.3">
      <c r="B31" s="90" t="s">
        <v>61</v>
      </c>
      <c r="C31" s="91"/>
      <c r="D31" s="92"/>
      <c r="F31" s="82" t="s">
        <v>64</v>
      </c>
      <c r="G31" s="83"/>
      <c r="H31" s="83"/>
      <c r="I31" s="84"/>
    </row>
    <row r="32" spans="2:14" ht="13" customHeight="1" x14ac:dyDescent="0.25">
      <c r="B32" s="23" t="s">
        <v>52</v>
      </c>
      <c r="C32" s="77">
        <f>C14</f>
        <v>-6600</v>
      </c>
      <c r="D32" s="24"/>
      <c r="F32" s="9"/>
      <c r="I32" s="10"/>
    </row>
    <row r="33" spans="2:9" ht="13" customHeight="1" x14ac:dyDescent="0.25">
      <c r="B33" s="79" t="s">
        <v>57</v>
      </c>
      <c r="C33" s="80"/>
      <c r="D33" s="81"/>
      <c r="F33" s="9"/>
      <c r="I33" s="10"/>
    </row>
    <row r="34" spans="2:9" ht="13" customHeight="1" x14ac:dyDescent="0.25">
      <c r="B34" s="25"/>
      <c r="C34" s="26"/>
      <c r="D34" s="27"/>
      <c r="F34" s="9"/>
      <c r="I34" s="10"/>
    </row>
    <row r="35" spans="2:9" ht="13" customHeight="1" x14ac:dyDescent="0.25">
      <c r="B35" s="23" t="s">
        <v>56</v>
      </c>
      <c r="C35" s="77">
        <f>C15</f>
        <v>-14970</v>
      </c>
      <c r="D35" s="24"/>
      <c r="F35" s="9"/>
      <c r="I35" s="10"/>
    </row>
    <row r="36" spans="2:9" ht="13" customHeight="1" x14ac:dyDescent="0.25">
      <c r="B36" s="79" t="s">
        <v>58</v>
      </c>
      <c r="C36" s="80"/>
      <c r="D36" s="81"/>
      <c r="F36" s="9"/>
      <c r="I36" s="10"/>
    </row>
    <row r="37" spans="2:9" ht="13" customHeight="1" x14ac:dyDescent="0.25">
      <c r="B37" s="25"/>
      <c r="C37" s="26"/>
      <c r="D37" s="27"/>
      <c r="F37" s="9"/>
      <c r="I37" s="10"/>
    </row>
    <row r="38" spans="2:9" ht="13" customHeight="1" x14ac:dyDescent="0.25">
      <c r="B38" s="23" t="s">
        <v>55</v>
      </c>
      <c r="C38" s="72">
        <f>SUM(C21,C25,C28)</f>
        <v>62192.3</v>
      </c>
      <c r="D38" s="24"/>
      <c r="F38" s="9"/>
      <c r="I38" s="10"/>
    </row>
    <row r="39" spans="2:9" ht="13" customHeight="1" x14ac:dyDescent="0.25">
      <c r="B39" s="79" t="s">
        <v>59</v>
      </c>
      <c r="C39" s="80"/>
      <c r="D39" s="81"/>
      <c r="F39" s="9"/>
      <c r="I39" s="10"/>
    </row>
    <row r="40" spans="2:9" ht="13" customHeight="1" x14ac:dyDescent="0.25">
      <c r="B40" s="25"/>
      <c r="C40" s="26"/>
      <c r="D40" s="28"/>
      <c r="F40" s="9"/>
      <c r="I40" s="10"/>
    </row>
    <row r="41" spans="2:9" ht="13" customHeight="1" x14ac:dyDescent="0.25">
      <c r="B41" s="23" t="s">
        <v>54</v>
      </c>
      <c r="C41" s="29">
        <f>(C38+C35)*-1/C35</f>
        <v>3.1544622578490316</v>
      </c>
      <c r="D41" s="24"/>
      <c r="F41" s="9"/>
      <c r="I41" s="10"/>
    </row>
    <row r="42" spans="2:9" ht="13" customHeight="1" x14ac:dyDescent="0.25">
      <c r="B42" s="79" t="s">
        <v>62</v>
      </c>
      <c r="C42" s="80"/>
      <c r="D42" s="81"/>
      <c r="E42" s="30"/>
      <c r="F42" s="9"/>
      <c r="I42" s="10"/>
    </row>
    <row r="43" spans="2:9" ht="13" customHeight="1" x14ac:dyDescent="0.25">
      <c r="B43" s="25"/>
      <c r="C43" s="26"/>
      <c r="D43" s="27"/>
      <c r="F43" s="9"/>
      <c r="I43" s="10"/>
    </row>
    <row r="44" spans="2:9" ht="13" customHeight="1" x14ac:dyDescent="0.25">
      <c r="B44" s="31" t="s">
        <v>53</v>
      </c>
      <c r="C44" s="32"/>
      <c r="D44" s="33"/>
      <c r="F44" s="9"/>
      <c r="I44" s="10"/>
    </row>
    <row r="45" spans="2:9" ht="13" customHeight="1" x14ac:dyDescent="0.25">
      <c r="B45" s="34" t="s">
        <v>60</v>
      </c>
      <c r="C45" s="73">
        <f>C38+(C35+C32)</f>
        <v>40622.300000000003</v>
      </c>
      <c r="D45" s="35">
        <f>(C38+C35+C32)/(C35+C32)*-1</f>
        <v>1.8832777005099677</v>
      </c>
      <c r="F45" s="9"/>
      <c r="I45" s="10"/>
    </row>
    <row r="46" spans="2:9" ht="13" customHeight="1" x14ac:dyDescent="0.25">
      <c r="B46" s="42" t="s">
        <v>72</v>
      </c>
      <c r="C46" s="73">
        <f>C38+C35</f>
        <v>47222.3</v>
      </c>
      <c r="D46" s="35">
        <f>(C38+C35)*-1/C35</f>
        <v>3.1544622578490316</v>
      </c>
      <c r="F46" s="9"/>
      <c r="I46" s="10"/>
    </row>
    <row r="47" spans="2:9" ht="13" customHeight="1" x14ac:dyDescent="0.25">
      <c r="B47" s="34" t="s">
        <v>73</v>
      </c>
      <c r="C47" s="73">
        <f>C38+C35</f>
        <v>47222.3</v>
      </c>
      <c r="D47" s="35">
        <f>D46</f>
        <v>3.1544622578490316</v>
      </c>
      <c r="E47" s="30"/>
      <c r="F47" s="9"/>
      <c r="I47" s="10"/>
    </row>
    <row r="48" spans="2:9" ht="13" customHeight="1" thickBot="1" x14ac:dyDescent="0.3">
      <c r="B48" s="36" t="s">
        <v>74</v>
      </c>
      <c r="C48" s="74">
        <f>C38+C35</f>
        <v>47222.3</v>
      </c>
      <c r="D48" s="37">
        <f>D47</f>
        <v>3.1544622578490316</v>
      </c>
      <c r="E48" s="30"/>
      <c r="F48" s="43"/>
      <c r="G48" s="19"/>
      <c r="H48" s="19"/>
      <c r="I48" s="20"/>
    </row>
    <row r="49" spans="2:5" ht="12.5" x14ac:dyDescent="0.25">
      <c r="B49" s="30"/>
      <c r="C49" s="30"/>
      <c r="D49" s="30"/>
      <c r="E49" s="30"/>
    </row>
    <row r="50" spans="2:5" ht="12.5" x14ac:dyDescent="0.25"/>
    <row r="51" spans="2:5" ht="12.5" x14ac:dyDescent="0.25"/>
    <row r="52" spans="2:5" ht="12.5" x14ac:dyDescent="0.25"/>
    <row r="53" spans="2:5" ht="12.5" x14ac:dyDescent="0.25"/>
    <row r="54" spans="2:5" ht="12.5" x14ac:dyDescent="0.25"/>
    <row r="55" spans="2:5" ht="12.5" x14ac:dyDescent="0.25"/>
    <row r="56" spans="2:5" ht="12.5" x14ac:dyDescent="0.25"/>
    <row r="57" spans="2:5" ht="12.5" x14ac:dyDescent="0.25"/>
    <row r="58" spans="2:5" ht="12.5" x14ac:dyDescent="0.25"/>
    <row r="59" spans="2:5" ht="12.5" x14ac:dyDescent="0.25"/>
    <row r="60" spans="2:5" ht="12.5" x14ac:dyDescent="0.25"/>
    <row r="61" spans="2:5" ht="12.5" x14ac:dyDescent="0.25"/>
    <row r="62" spans="2:5" ht="12.5" x14ac:dyDescent="0.25"/>
    <row r="63" spans="2:5" ht="12.5" x14ac:dyDescent="0.25"/>
    <row r="64" spans="2:5" ht="12.5" x14ac:dyDescent="0.25"/>
    <row r="65" ht="12.5" x14ac:dyDescent="0.25"/>
    <row r="66" ht="12.5" x14ac:dyDescent="0.25"/>
    <row r="67" ht="12.5" x14ac:dyDescent="0.25"/>
    <row r="68" ht="12.5" x14ac:dyDescent="0.25"/>
    <row r="69" ht="12.5" x14ac:dyDescent="0.25"/>
    <row r="70" ht="12.5" x14ac:dyDescent="0.25"/>
    <row r="71" ht="12.5" x14ac:dyDescent="0.25"/>
    <row r="72" ht="12.5" x14ac:dyDescent="0.25"/>
    <row r="73" ht="12.5" x14ac:dyDescent="0.25"/>
    <row r="74" ht="12.5" x14ac:dyDescent="0.25"/>
    <row r="75" ht="12.5" x14ac:dyDescent="0.25"/>
    <row r="76" ht="12.5" x14ac:dyDescent="0.25"/>
    <row r="77" ht="12.5" x14ac:dyDescent="0.25"/>
    <row r="78" ht="12.5" x14ac:dyDescent="0.25"/>
    <row r="79" ht="12.5" x14ac:dyDescent="0.25"/>
    <row r="80" ht="12.5" x14ac:dyDescent="0.25"/>
    <row r="81" ht="12.5" x14ac:dyDescent="0.25"/>
    <row r="82" ht="12.5" x14ac:dyDescent="0.25"/>
    <row r="83" ht="12.5" x14ac:dyDescent="0.25"/>
    <row r="84" ht="12.5" x14ac:dyDescent="0.25"/>
    <row r="85" ht="12.5" x14ac:dyDescent="0.25"/>
    <row r="86" ht="12.5" x14ac:dyDescent="0.25"/>
    <row r="87" ht="12.5" x14ac:dyDescent="0.25"/>
    <row r="88" ht="12.5" x14ac:dyDescent="0.25"/>
    <row r="89" ht="12.5" x14ac:dyDescent="0.25"/>
    <row r="90" ht="12.5" x14ac:dyDescent="0.25"/>
    <row r="91" ht="12.5" x14ac:dyDescent="0.25"/>
    <row r="92" ht="12.5" x14ac:dyDescent="0.25"/>
    <row r="93" ht="12.5" x14ac:dyDescent="0.25"/>
    <row r="94" ht="12.5" x14ac:dyDescent="0.25"/>
    <row r="95" ht="12.5" x14ac:dyDescent="0.25"/>
    <row r="96" ht="12.5" x14ac:dyDescent="0.25"/>
    <row r="97" ht="12.5" x14ac:dyDescent="0.25"/>
    <row r="98" ht="12.5" x14ac:dyDescent="0.25"/>
    <row r="99" ht="12.5" x14ac:dyDescent="0.25"/>
    <row r="100" ht="12.5" x14ac:dyDescent="0.25"/>
    <row r="101" ht="12.5" x14ac:dyDescent="0.25"/>
    <row r="102" ht="12.5" x14ac:dyDescent="0.25"/>
    <row r="103" ht="12.5" x14ac:dyDescent="0.25"/>
    <row r="104" ht="12.5" x14ac:dyDescent="0.25"/>
    <row r="105" ht="12.5" x14ac:dyDescent="0.25"/>
    <row r="106" ht="12.5" x14ac:dyDescent="0.25"/>
    <row r="107" ht="12.5" x14ac:dyDescent="0.25"/>
    <row r="108" ht="12.5" x14ac:dyDescent="0.25"/>
    <row r="109" ht="12.5" x14ac:dyDescent="0.25"/>
    <row r="110" ht="12.5" x14ac:dyDescent="0.25"/>
    <row r="111" ht="12.5" x14ac:dyDescent="0.25"/>
    <row r="112" ht="12.5" x14ac:dyDescent="0.25"/>
    <row r="113" ht="12.5" x14ac:dyDescent="0.25"/>
    <row r="114" ht="12.5" x14ac:dyDescent="0.25"/>
    <row r="115" ht="12.5" x14ac:dyDescent="0.25"/>
    <row r="116" ht="12.5" x14ac:dyDescent="0.25"/>
    <row r="117" ht="12.5" x14ac:dyDescent="0.25"/>
    <row r="118" ht="12.5" x14ac:dyDescent="0.25"/>
    <row r="119" ht="12.5" x14ac:dyDescent="0.25"/>
    <row r="120" ht="12.5" x14ac:dyDescent="0.25"/>
    <row r="121" ht="12.5" x14ac:dyDescent="0.25"/>
    <row r="122" ht="12.5" x14ac:dyDescent="0.25"/>
    <row r="123" ht="12.5" x14ac:dyDescent="0.25"/>
    <row r="124" ht="12.5" x14ac:dyDescent="0.25"/>
    <row r="125" ht="12.5" x14ac:dyDescent="0.25"/>
    <row r="126" ht="12.5" x14ac:dyDescent="0.25"/>
    <row r="127" ht="12.5" x14ac:dyDescent="0.25"/>
    <row r="128" ht="12.5" x14ac:dyDescent="0.25"/>
    <row r="129" ht="12.5" x14ac:dyDescent="0.25"/>
    <row r="130" ht="12.5" x14ac:dyDescent="0.25"/>
    <row r="131" ht="12.5" x14ac:dyDescent="0.25"/>
    <row r="132" ht="12.5" x14ac:dyDescent="0.25"/>
    <row r="133" ht="12.5" x14ac:dyDescent="0.25"/>
    <row r="134" ht="12.5" x14ac:dyDescent="0.25"/>
    <row r="135" ht="12.5" x14ac:dyDescent="0.25"/>
    <row r="136" ht="12.5" x14ac:dyDescent="0.25"/>
    <row r="137" ht="12.5" x14ac:dyDescent="0.25"/>
    <row r="138" ht="12.5" x14ac:dyDescent="0.25"/>
    <row r="139" ht="12.5" x14ac:dyDescent="0.25"/>
    <row r="140" ht="12.5" x14ac:dyDescent="0.25"/>
    <row r="141" ht="12.5" x14ac:dyDescent="0.25"/>
    <row r="142" ht="12.5" x14ac:dyDescent="0.25"/>
    <row r="143" ht="12.5" x14ac:dyDescent="0.25"/>
    <row r="144" ht="12.5" x14ac:dyDescent="0.25"/>
    <row r="145" ht="12.5" x14ac:dyDescent="0.25"/>
    <row r="146" ht="12.5" x14ac:dyDescent="0.25"/>
    <row r="147" ht="12.5" x14ac:dyDescent="0.25"/>
    <row r="148" ht="12.5" x14ac:dyDescent="0.25"/>
    <row r="149" ht="12.5" x14ac:dyDescent="0.25"/>
    <row r="150" ht="12.5" x14ac:dyDescent="0.25"/>
    <row r="151" ht="12.5" x14ac:dyDescent="0.25"/>
    <row r="152" ht="12.5" x14ac:dyDescent="0.25"/>
    <row r="153" ht="12.5" x14ac:dyDescent="0.25"/>
    <row r="154" ht="12.5" x14ac:dyDescent="0.25"/>
    <row r="155" ht="12.5" x14ac:dyDescent="0.25"/>
    <row r="156" ht="12.5" x14ac:dyDescent="0.25"/>
    <row r="157" ht="12.5" x14ac:dyDescent="0.25"/>
    <row r="158" ht="12.5" x14ac:dyDescent="0.25"/>
    <row r="159" ht="12.5" x14ac:dyDescent="0.25"/>
    <row r="160" ht="12.5" x14ac:dyDescent="0.25"/>
    <row r="161" ht="12.5" x14ac:dyDescent="0.25"/>
    <row r="162" ht="12.5" x14ac:dyDescent="0.25"/>
    <row r="163" ht="12.5" x14ac:dyDescent="0.25"/>
    <row r="164" ht="12.5" x14ac:dyDescent="0.25"/>
    <row r="165" ht="12.5" x14ac:dyDescent="0.25"/>
    <row r="166" ht="12.5" x14ac:dyDescent="0.25"/>
    <row r="167" ht="12.5" x14ac:dyDescent="0.25"/>
    <row r="168" ht="12.5" x14ac:dyDescent="0.25"/>
    <row r="169" ht="12.5" x14ac:dyDescent="0.25"/>
    <row r="170" ht="12.5" x14ac:dyDescent="0.25"/>
    <row r="171" ht="12.5" x14ac:dyDescent="0.25"/>
    <row r="172" ht="12.5" x14ac:dyDescent="0.25"/>
    <row r="173" ht="12.5" x14ac:dyDescent="0.25"/>
    <row r="174" ht="12.5" x14ac:dyDescent="0.25"/>
    <row r="175" ht="12.5" x14ac:dyDescent="0.25"/>
    <row r="176" ht="12.5" x14ac:dyDescent="0.25"/>
    <row r="177" ht="12.5" x14ac:dyDescent="0.25"/>
    <row r="178" ht="12.5" x14ac:dyDescent="0.25"/>
    <row r="179" ht="12.5" x14ac:dyDescent="0.25"/>
    <row r="180" ht="12.5" x14ac:dyDescent="0.25"/>
    <row r="181" ht="12.5" x14ac:dyDescent="0.25"/>
    <row r="182" ht="12.5" x14ac:dyDescent="0.25"/>
    <row r="183" ht="12.5" x14ac:dyDescent="0.25"/>
    <row r="184" ht="12.5" x14ac:dyDescent="0.25"/>
    <row r="185" ht="12.5" x14ac:dyDescent="0.25"/>
    <row r="186" ht="12.5" x14ac:dyDescent="0.25"/>
    <row r="187" ht="12.5" x14ac:dyDescent="0.25"/>
    <row r="188" ht="12.5" x14ac:dyDescent="0.25"/>
    <row r="189" ht="12.5" x14ac:dyDescent="0.25"/>
    <row r="190" ht="12.5" x14ac:dyDescent="0.25"/>
    <row r="191" ht="12.5" x14ac:dyDescent="0.25"/>
    <row r="192" ht="12.5" x14ac:dyDescent="0.25"/>
    <row r="193" ht="12.5" x14ac:dyDescent="0.25"/>
    <row r="194" ht="12.5" x14ac:dyDescent="0.25"/>
    <row r="195" ht="12.5" x14ac:dyDescent="0.25"/>
    <row r="196" ht="12.5" x14ac:dyDescent="0.25"/>
    <row r="197" ht="12.5" x14ac:dyDescent="0.25"/>
    <row r="198" ht="12.5" x14ac:dyDescent="0.25"/>
    <row r="199" ht="12.5" x14ac:dyDescent="0.25"/>
    <row r="200" ht="12.5" x14ac:dyDescent="0.25"/>
    <row r="201" ht="12.5" x14ac:dyDescent="0.25"/>
    <row r="202" ht="12.5" x14ac:dyDescent="0.25"/>
    <row r="203" ht="12.5" x14ac:dyDescent="0.25"/>
    <row r="204" ht="12.5" x14ac:dyDescent="0.25"/>
    <row r="205" ht="12.5" x14ac:dyDescent="0.25"/>
    <row r="206" ht="12.5" x14ac:dyDescent="0.25"/>
    <row r="207" ht="12.5" x14ac:dyDescent="0.25"/>
    <row r="208" ht="12.5" x14ac:dyDescent="0.25"/>
    <row r="209" ht="12.5" x14ac:dyDescent="0.25"/>
    <row r="210" ht="12.5" x14ac:dyDescent="0.25"/>
    <row r="211" ht="12.5" x14ac:dyDescent="0.25"/>
    <row r="212" ht="12.5" x14ac:dyDescent="0.25"/>
    <row r="213" ht="12.5" x14ac:dyDescent="0.25"/>
    <row r="214" ht="12.5" x14ac:dyDescent="0.25"/>
    <row r="215" ht="12.5" x14ac:dyDescent="0.25"/>
    <row r="216" ht="12.5" x14ac:dyDescent="0.25"/>
    <row r="217" ht="12.5" x14ac:dyDescent="0.25"/>
    <row r="218" ht="12.5" x14ac:dyDescent="0.25"/>
    <row r="219" ht="12.5" x14ac:dyDescent="0.25"/>
    <row r="220" ht="12.5" x14ac:dyDescent="0.25"/>
    <row r="221" ht="12.5" x14ac:dyDescent="0.25"/>
    <row r="222" ht="12.5" x14ac:dyDescent="0.25"/>
    <row r="223" ht="12.5" x14ac:dyDescent="0.25"/>
    <row r="224" ht="12.5" x14ac:dyDescent="0.25"/>
    <row r="225" ht="12.5" x14ac:dyDescent="0.25"/>
    <row r="226" ht="12.5" x14ac:dyDescent="0.25"/>
    <row r="227" ht="12.5" x14ac:dyDescent="0.25"/>
    <row r="228" ht="12.5" x14ac:dyDescent="0.25"/>
    <row r="229" ht="12.5" x14ac:dyDescent="0.25"/>
    <row r="230" ht="12.5" x14ac:dyDescent="0.25"/>
    <row r="231" ht="12.5" x14ac:dyDescent="0.25"/>
    <row r="232" ht="12.5" x14ac:dyDescent="0.25"/>
    <row r="233" ht="12.5" x14ac:dyDescent="0.25"/>
    <row r="234" ht="12.5" x14ac:dyDescent="0.25"/>
    <row r="235" ht="12.5" x14ac:dyDescent="0.25"/>
    <row r="236" ht="12.5" x14ac:dyDescent="0.25"/>
    <row r="237" ht="12.5" x14ac:dyDescent="0.25"/>
    <row r="238" ht="12.5" x14ac:dyDescent="0.25"/>
    <row r="239" ht="12.5" x14ac:dyDescent="0.25"/>
    <row r="240" ht="12.5" x14ac:dyDescent="0.25"/>
    <row r="241" ht="12.5" x14ac:dyDescent="0.25"/>
    <row r="242" ht="12.5" x14ac:dyDescent="0.25"/>
    <row r="243" ht="12.5" x14ac:dyDescent="0.25"/>
    <row r="244" ht="12.5" x14ac:dyDescent="0.25"/>
    <row r="245" ht="12.5" x14ac:dyDescent="0.25"/>
    <row r="246" ht="12.5" x14ac:dyDescent="0.25"/>
    <row r="247" ht="12.5" x14ac:dyDescent="0.25"/>
    <row r="248" ht="12.5" x14ac:dyDescent="0.25"/>
    <row r="249" ht="12.5" x14ac:dyDescent="0.25"/>
    <row r="250" ht="12.5" x14ac:dyDescent="0.25"/>
    <row r="251" ht="12.5" x14ac:dyDescent="0.25"/>
    <row r="252" ht="12.5" x14ac:dyDescent="0.25"/>
    <row r="253" ht="12.5" x14ac:dyDescent="0.25"/>
    <row r="254" ht="12.5" x14ac:dyDescent="0.25"/>
    <row r="255" ht="12.5" x14ac:dyDescent="0.25"/>
    <row r="256" ht="12.5" x14ac:dyDescent="0.25"/>
    <row r="257" ht="12.5" x14ac:dyDescent="0.25"/>
    <row r="258" ht="12.5" x14ac:dyDescent="0.25"/>
    <row r="259" ht="12.5" x14ac:dyDescent="0.25"/>
    <row r="260" ht="12.5" x14ac:dyDescent="0.25"/>
    <row r="261" ht="12.5" x14ac:dyDescent="0.25"/>
    <row r="262" ht="12.5" x14ac:dyDescent="0.25"/>
    <row r="263" ht="12.5" x14ac:dyDescent="0.25"/>
    <row r="264" ht="12.5" x14ac:dyDescent="0.25"/>
    <row r="265" ht="12.5" x14ac:dyDescent="0.25"/>
    <row r="266" ht="12.5" x14ac:dyDescent="0.25"/>
    <row r="267" ht="12.5" x14ac:dyDescent="0.25"/>
    <row r="268" ht="12.5" x14ac:dyDescent="0.25"/>
    <row r="269" ht="12.5" x14ac:dyDescent="0.25"/>
    <row r="270" ht="12.5" x14ac:dyDescent="0.25"/>
    <row r="271" ht="12.5" x14ac:dyDescent="0.25"/>
    <row r="272" ht="12.5" x14ac:dyDescent="0.25"/>
    <row r="273" ht="12.5" x14ac:dyDescent="0.25"/>
    <row r="274" ht="12.5" x14ac:dyDescent="0.25"/>
    <row r="275" ht="12.5" x14ac:dyDescent="0.25"/>
    <row r="276" ht="12.5" x14ac:dyDescent="0.25"/>
    <row r="277" ht="12.5" x14ac:dyDescent="0.25"/>
    <row r="278" ht="12.5" x14ac:dyDescent="0.25"/>
    <row r="279" ht="12.5" x14ac:dyDescent="0.25"/>
    <row r="280" ht="12.5" x14ac:dyDescent="0.25"/>
    <row r="281" ht="12.5" x14ac:dyDescent="0.25"/>
    <row r="282" ht="12.5" x14ac:dyDescent="0.25"/>
    <row r="283" ht="12.5" x14ac:dyDescent="0.25"/>
    <row r="284" ht="12.5" x14ac:dyDescent="0.25"/>
    <row r="285" ht="12.5" x14ac:dyDescent="0.25"/>
    <row r="286" ht="12.5" x14ac:dyDescent="0.25"/>
    <row r="287" ht="12.5" x14ac:dyDescent="0.25"/>
    <row r="288" ht="12.5" x14ac:dyDescent="0.25"/>
    <row r="289" ht="12.5" x14ac:dyDescent="0.25"/>
    <row r="290" ht="12.5" x14ac:dyDescent="0.25"/>
    <row r="291" ht="12.5" x14ac:dyDescent="0.25"/>
    <row r="292" ht="12.5" x14ac:dyDescent="0.25"/>
    <row r="293" ht="12.5" x14ac:dyDescent="0.25"/>
    <row r="294" ht="12.5" x14ac:dyDescent="0.25"/>
    <row r="295" ht="12.5" x14ac:dyDescent="0.25"/>
    <row r="296" ht="12.5" x14ac:dyDescent="0.25"/>
    <row r="297" ht="12.5" x14ac:dyDescent="0.25"/>
    <row r="298" ht="12.5" x14ac:dyDescent="0.25"/>
    <row r="299" ht="12.5" x14ac:dyDescent="0.25"/>
    <row r="300" ht="12.5" x14ac:dyDescent="0.25"/>
    <row r="301" ht="12.5" x14ac:dyDescent="0.25"/>
    <row r="302" ht="12.5" x14ac:dyDescent="0.25"/>
    <row r="303" ht="12.5" x14ac:dyDescent="0.25"/>
    <row r="304" ht="12.5" x14ac:dyDescent="0.25"/>
    <row r="305" ht="12.5" x14ac:dyDescent="0.25"/>
    <row r="306" ht="12.5" x14ac:dyDescent="0.25"/>
    <row r="307" ht="12.5" x14ac:dyDescent="0.25"/>
    <row r="308" ht="12.5" x14ac:dyDescent="0.25"/>
    <row r="309" ht="12.5" x14ac:dyDescent="0.25"/>
    <row r="310" ht="12.5" x14ac:dyDescent="0.25"/>
    <row r="311" ht="12.5" x14ac:dyDescent="0.25"/>
    <row r="312" ht="12.5" x14ac:dyDescent="0.25"/>
    <row r="313" ht="12.5" x14ac:dyDescent="0.25"/>
    <row r="314" ht="12.5" x14ac:dyDescent="0.25"/>
    <row r="315" ht="12.5" x14ac:dyDescent="0.25"/>
    <row r="316" ht="12.5" x14ac:dyDescent="0.25"/>
    <row r="317" ht="12.5" x14ac:dyDescent="0.25"/>
    <row r="318" ht="12.5" x14ac:dyDescent="0.25"/>
    <row r="319" ht="12.5" x14ac:dyDescent="0.25"/>
    <row r="320" ht="12.5" x14ac:dyDescent="0.25"/>
    <row r="321" ht="12.5" x14ac:dyDescent="0.25"/>
    <row r="322" ht="12.5" x14ac:dyDescent="0.25"/>
    <row r="323" ht="12.5" x14ac:dyDescent="0.25"/>
    <row r="324" ht="12.5" x14ac:dyDescent="0.25"/>
    <row r="325" ht="12.5" x14ac:dyDescent="0.25"/>
    <row r="326" ht="12.5" x14ac:dyDescent="0.25"/>
    <row r="327" ht="12.5" x14ac:dyDescent="0.25"/>
    <row r="328" ht="12.5" x14ac:dyDescent="0.25"/>
    <row r="329" ht="12.5" x14ac:dyDescent="0.25"/>
    <row r="330" ht="12.5" x14ac:dyDescent="0.25"/>
    <row r="331" ht="12.5" x14ac:dyDescent="0.25"/>
    <row r="332" ht="12.5" x14ac:dyDescent="0.25"/>
    <row r="333" ht="12.5" x14ac:dyDescent="0.25"/>
    <row r="334" ht="12.5" x14ac:dyDescent="0.25"/>
    <row r="335" ht="12.5" x14ac:dyDescent="0.25"/>
    <row r="336" ht="12.5" x14ac:dyDescent="0.25"/>
    <row r="337" ht="12.5" x14ac:dyDescent="0.25"/>
    <row r="338" ht="12.5" x14ac:dyDescent="0.25"/>
    <row r="339" ht="12.5" x14ac:dyDescent="0.25"/>
    <row r="340" ht="12.5" x14ac:dyDescent="0.25"/>
    <row r="341" ht="12.5" x14ac:dyDescent="0.25"/>
    <row r="342" ht="12.5" x14ac:dyDescent="0.25"/>
    <row r="343" ht="12.5" x14ac:dyDescent="0.25"/>
    <row r="344" ht="12.5" x14ac:dyDescent="0.25"/>
    <row r="345" ht="12.5" x14ac:dyDescent="0.25"/>
    <row r="346" ht="12.5" x14ac:dyDescent="0.25"/>
    <row r="347" ht="12.5" x14ac:dyDescent="0.25"/>
    <row r="348" ht="12.5" x14ac:dyDescent="0.25"/>
    <row r="349" ht="12.5" x14ac:dyDescent="0.25"/>
    <row r="350" ht="12.5" x14ac:dyDescent="0.25"/>
    <row r="351" ht="12.5" x14ac:dyDescent="0.25"/>
    <row r="352" ht="12.5" x14ac:dyDescent="0.25"/>
    <row r="353" ht="12.5" x14ac:dyDescent="0.25"/>
    <row r="354" ht="12.5" x14ac:dyDescent="0.25"/>
    <row r="355" ht="12.5" x14ac:dyDescent="0.25"/>
    <row r="356" ht="12.5" x14ac:dyDescent="0.25"/>
    <row r="357" ht="12.5" x14ac:dyDescent="0.25"/>
    <row r="358" ht="12.5" x14ac:dyDescent="0.25"/>
    <row r="359" ht="12.5" x14ac:dyDescent="0.25"/>
    <row r="360" ht="12.5" x14ac:dyDescent="0.25"/>
    <row r="361" ht="12.5" x14ac:dyDescent="0.25"/>
    <row r="362" ht="12.5" x14ac:dyDescent="0.25"/>
    <row r="363" ht="12.5" x14ac:dyDescent="0.25"/>
    <row r="364" ht="12.5" x14ac:dyDescent="0.25"/>
    <row r="365" ht="12.5" x14ac:dyDescent="0.25"/>
    <row r="366" ht="12.5" x14ac:dyDescent="0.25"/>
    <row r="367" ht="12.5" x14ac:dyDescent="0.25"/>
    <row r="368" ht="12.5" x14ac:dyDescent="0.25"/>
    <row r="369" ht="12.5" x14ac:dyDescent="0.25"/>
    <row r="370" ht="12.5" x14ac:dyDescent="0.25"/>
    <row r="371" ht="12.5" x14ac:dyDescent="0.25"/>
    <row r="372" ht="12.5" x14ac:dyDescent="0.25"/>
    <row r="373" ht="12.5" x14ac:dyDescent="0.25"/>
    <row r="374" ht="12.5" x14ac:dyDescent="0.25"/>
    <row r="375" ht="12.5" x14ac:dyDescent="0.25"/>
    <row r="376" ht="12.5" x14ac:dyDescent="0.25"/>
    <row r="377" ht="12.5" x14ac:dyDescent="0.25"/>
    <row r="378" ht="12.5" x14ac:dyDescent="0.25"/>
    <row r="379" ht="12.5" x14ac:dyDescent="0.25"/>
    <row r="380" ht="12.5" x14ac:dyDescent="0.25"/>
    <row r="381" ht="12.5" x14ac:dyDescent="0.25"/>
    <row r="382" ht="12.5" x14ac:dyDescent="0.25"/>
    <row r="383" ht="12.5" x14ac:dyDescent="0.25"/>
    <row r="384" ht="12.5" x14ac:dyDescent="0.25"/>
    <row r="385" ht="12.5" x14ac:dyDescent="0.25"/>
    <row r="386" ht="12.5" x14ac:dyDescent="0.25"/>
    <row r="387" ht="12.5" x14ac:dyDescent="0.25"/>
    <row r="388" ht="12.5" x14ac:dyDescent="0.25"/>
    <row r="389" ht="12.5" x14ac:dyDescent="0.25"/>
    <row r="390" ht="12.5" x14ac:dyDescent="0.25"/>
    <row r="391" ht="12.5" x14ac:dyDescent="0.25"/>
    <row r="392" ht="12.5" x14ac:dyDescent="0.25"/>
    <row r="393" ht="12.5" x14ac:dyDescent="0.25"/>
    <row r="394" ht="12.5" x14ac:dyDescent="0.25"/>
    <row r="395" ht="12.5" x14ac:dyDescent="0.25"/>
    <row r="396" ht="12.5" x14ac:dyDescent="0.25"/>
    <row r="397" ht="12.5" x14ac:dyDescent="0.25"/>
    <row r="398" ht="12.5" x14ac:dyDescent="0.25"/>
    <row r="399" ht="12.5" x14ac:dyDescent="0.25"/>
    <row r="400" ht="12.5" x14ac:dyDescent="0.25"/>
    <row r="401" ht="12.5" x14ac:dyDescent="0.25"/>
    <row r="402" ht="12.5" x14ac:dyDescent="0.25"/>
    <row r="403" ht="12.5" x14ac:dyDescent="0.25"/>
    <row r="404" ht="12.5" x14ac:dyDescent="0.25"/>
    <row r="405" ht="12.5" x14ac:dyDescent="0.25"/>
    <row r="406" ht="12.5" x14ac:dyDescent="0.25"/>
    <row r="407" ht="12.5" x14ac:dyDescent="0.25"/>
    <row r="408" ht="12.5" x14ac:dyDescent="0.25"/>
    <row r="409" ht="12.5" x14ac:dyDescent="0.25"/>
    <row r="410" ht="12.5" x14ac:dyDescent="0.25"/>
    <row r="411" ht="12.5" x14ac:dyDescent="0.25"/>
    <row r="412" ht="12.5" x14ac:dyDescent="0.25"/>
    <row r="413" ht="12.5" x14ac:dyDescent="0.25"/>
    <row r="414" ht="12.5" x14ac:dyDescent="0.25"/>
    <row r="415" ht="12.5" x14ac:dyDescent="0.25"/>
    <row r="416" ht="12.5" x14ac:dyDescent="0.25"/>
    <row r="417" ht="12.5" x14ac:dyDescent="0.25"/>
    <row r="418" ht="12.5" x14ac:dyDescent="0.25"/>
    <row r="419" ht="12.5" x14ac:dyDescent="0.25"/>
    <row r="420" ht="12.5" x14ac:dyDescent="0.25"/>
    <row r="421" ht="12.5" x14ac:dyDescent="0.25"/>
    <row r="422" ht="12.5" x14ac:dyDescent="0.25"/>
    <row r="423" ht="12.5" x14ac:dyDescent="0.25"/>
    <row r="424" ht="12.5" x14ac:dyDescent="0.25"/>
    <row r="425" ht="12.5" x14ac:dyDescent="0.25"/>
    <row r="426" ht="12.5" x14ac:dyDescent="0.25"/>
    <row r="427" ht="12.5" x14ac:dyDescent="0.25"/>
    <row r="428" ht="12.5" x14ac:dyDescent="0.25"/>
    <row r="429" ht="12.5" x14ac:dyDescent="0.25"/>
    <row r="430" ht="12.5" x14ac:dyDescent="0.25"/>
    <row r="431" ht="12.5" x14ac:dyDescent="0.25"/>
    <row r="432" ht="12.5" x14ac:dyDescent="0.25"/>
    <row r="433" ht="12.5" x14ac:dyDescent="0.25"/>
    <row r="434" ht="12.5" x14ac:dyDescent="0.25"/>
    <row r="435" ht="12.5" x14ac:dyDescent="0.25"/>
    <row r="436" ht="12.5" x14ac:dyDescent="0.25"/>
    <row r="437" ht="12.5" x14ac:dyDescent="0.25"/>
    <row r="438" ht="12.5" x14ac:dyDescent="0.25"/>
    <row r="439" ht="12.5" x14ac:dyDescent="0.25"/>
    <row r="440" ht="12.5" x14ac:dyDescent="0.25"/>
    <row r="441" ht="12.5" x14ac:dyDescent="0.25"/>
    <row r="442" ht="12.5" x14ac:dyDescent="0.25"/>
    <row r="443" ht="12.5" x14ac:dyDescent="0.25"/>
    <row r="444" ht="12.5" x14ac:dyDescent="0.25"/>
    <row r="445" ht="12.5" x14ac:dyDescent="0.25"/>
    <row r="446" ht="12.5" x14ac:dyDescent="0.25"/>
    <row r="447" ht="12.5" x14ac:dyDescent="0.25"/>
    <row r="448" ht="12.5" x14ac:dyDescent="0.25"/>
    <row r="449" ht="12.5" x14ac:dyDescent="0.25"/>
    <row r="450" ht="12.5" x14ac:dyDescent="0.25"/>
    <row r="451" ht="12.5" x14ac:dyDescent="0.25"/>
    <row r="452" ht="12.5" x14ac:dyDescent="0.25"/>
    <row r="453" ht="12.5" x14ac:dyDescent="0.25"/>
    <row r="454" ht="12.5" x14ac:dyDescent="0.25"/>
    <row r="455" ht="12.5" x14ac:dyDescent="0.25"/>
    <row r="456" ht="12.5" x14ac:dyDescent="0.25"/>
    <row r="457" ht="12.5" x14ac:dyDescent="0.25"/>
    <row r="458" ht="12.5" x14ac:dyDescent="0.25"/>
    <row r="459" ht="12.5" x14ac:dyDescent="0.25"/>
    <row r="460" ht="12.5" x14ac:dyDescent="0.25"/>
    <row r="461" ht="12.5" x14ac:dyDescent="0.25"/>
    <row r="462" ht="12.5" x14ac:dyDescent="0.25"/>
    <row r="463" ht="12.5" x14ac:dyDescent="0.25"/>
    <row r="464" ht="12.5" x14ac:dyDescent="0.25"/>
    <row r="465" ht="12.5" x14ac:dyDescent="0.25"/>
    <row r="466" ht="12.5" x14ac:dyDescent="0.25"/>
    <row r="467" ht="12.5" x14ac:dyDescent="0.25"/>
    <row r="468" ht="12.5" x14ac:dyDescent="0.25"/>
    <row r="469" ht="12.5" x14ac:dyDescent="0.25"/>
    <row r="470" ht="12.5" x14ac:dyDescent="0.25"/>
    <row r="471" ht="12.5" x14ac:dyDescent="0.25"/>
    <row r="472" ht="12.5" x14ac:dyDescent="0.25"/>
    <row r="473" ht="12.5" x14ac:dyDescent="0.25"/>
    <row r="474" ht="12.5" x14ac:dyDescent="0.25"/>
    <row r="475" ht="12.5" x14ac:dyDescent="0.25"/>
    <row r="476" ht="12.5" x14ac:dyDescent="0.25"/>
    <row r="477" ht="12.5" x14ac:dyDescent="0.25"/>
    <row r="478" ht="12.5" x14ac:dyDescent="0.25"/>
    <row r="479" ht="12.5" x14ac:dyDescent="0.25"/>
    <row r="480" ht="12.5" x14ac:dyDescent="0.25"/>
    <row r="481" ht="12.5" x14ac:dyDescent="0.25"/>
    <row r="482" ht="12.5" x14ac:dyDescent="0.25"/>
    <row r="483" ht="12.5" x14ac:dyDescent="0.25"/>
    <row r="484" ht="12.5" x14ac:dyDescent="0.25"/>
    <row r="485" ht="12.5" x14ac:dyDescent="0.25"/>
    <row r="486" ht="12.5" x14ac:dyDescent="0.25"/>
    <row r="487" ht="12.5" x14ac:dyDescent="0.25"/>
    <row r="488" ht="12.5" x14ac:dyDescent="0.25"/>
    <row r="489" ht="12.5" x14ac:dyDescent="0.25"/>
    <row r="490" ht="12.5" x14ac:dyDescent="0.25"/>
    <row r="491" ht="12.5" x14ac:dyDescent="0.25"/>
    <row r="492" ht="12.5" x14ac:dyDescent="0.25"/>
    <row r="493" ht="12.5" x14ac:dyDescent="0.25"/>
    <row r="494" ht="12.5" x14ac:dyDescent="0.25"/>
    <row r="495" ht="12.5" x14ac:dyDescent="0.25"/>
    <row r="496" ht="12.5" x14ac:dyDescent="0.25"/>
    <row r="497" ht="12.5" x14ac:dyDescent="0.25"/>
    <row r="498" ht="12.5" x14ac:dyDescent="0.25"/>
    <row r="499" ht="12.5" x14ac:dyDescent="0.25"/>
    <row r="500" ht="12.5" x14ac:dyDescent="0.25"/>
    <row r="501" ht="12.5" x14ac:dyDescent="0.25"/>
    <row r="502" ht="12.5" x14ac:dyDescent="0.25"/>
    <row r="503" ht="12.5" x14ac:dyDescent="0.25"/>
    <row r="504" ht="12.5" x14ac:dyDescent="0.25"/>
    <row r="505" ht="12.5" x14ac:dyDescent="0.25"/>
    <row r="506" ht="12.5" x14ac:dyDescent="0.25"/>
    <row r="507" ht="12.5" x14ac:dyDescent="0.25"/>
    <row r="508" ht="12.5" x14ac:dyDescent="0.25"/>
    <row r="509" ht="12.5" x14ac:dyDescent="0.25"/>
    <row r="510" ht="12.5" x14ac:dyDescent="0.25"/>
    <row r="511" ht="12.5" x14ac:dyDescent="0.25"/>
    <row r="512" ht="12.5" x14ac:dyDescent="0.25"/>
    <row r="513" ht="12.5" x14ac:dyDescent="0.25"/>
    <row r="514" ht="12.5" x14ac:dyDescent="0.25"/>
    <row r="515" ht="12.5" x14ac:dyDescent="0.25"/>
    <row r="516" ht="12.5" x14ac:dyDescent="0.25"/>
    <row r="517" ht="12.5" x14ac:dyDescent="0.25"/>
    <row r="518" ht="12.5" x14ac:dyDescent="0.25"/>
    <row r="519" ht="12.5" x14ac:dyDescent="0.25"/>
    <row r="520" ht="12.5" x14ac:dyDescent="0.25"/>
    <row r="521" ht="12.5" x14ac:dyDescent="0.25"/>
    <row r="522" ht="12.5" x14ac:dyDescent="0.25"/>
    <row r="523" ht="12.5" x14ac:dyDescent="0.25"/>
    <row r="524" ht="12.5" x14ac:dyDescent="0.25"/>
    <row r="525" ht="12.5" x14ac:dyDescent="0.25"/>
    <row r="526" ht="12.5" x14ac:dyDescent="0.25"/>
    <row r="527" ht="12.5" x14ac:dyDescent="0.25"/>
    <row r="528" ht="12.5" x14ac:dyDescent="0.25"/>
    <row r="529" ht="12.5" x14ac:dyDescent="0.25"/>
    <row r="530" ht="12.5" x14ac:dyDescent="0.25"/>
    <row r="531" ht="12.5" x14ac:dyDescent="0.25"/>
    <row r="532" ht="12.5" x14ac:dyDescent="0.25"/>
    <row r="533" ht="12.5" x14ac:dyDescent="0.25"/>
    <row r="534" ht="12.5" x14ac:dyDescent="0.25"/>
    <row r="535" ht="12.5" x14ac:dyDescent="0.25"/>
    <row r="536" ht="12.5" x14ac:dyDescent="0.25"/>
    <row r="537" ht="12.5" x14ac:dyDescent="0.25"/>
    <row r="538" ht="12.5" x14ac:dyDescent="0.25"/>
    <row r="539" ht="12.5" x14ac:dyDescent="0.25"/>
    <row r="540" ht="12.5" x14ac:dyDescent="0.25"/>
    <row r="541" ht="12.5" x14ac:dyDescent="0.25"/>
    <row r="542" ht="12.5" x14ac:dyDescent="0.25"/>
    <row r="543" ht="12.5" x14ac:dyDescent="0.25"/>
    <row r="544" ht="12.5" x14ac:dyDescent="0.25"/>
    <row r="545" ht="12.5" x14ac:dyDescent="0.25"/>
    <row r="546" ht="12.5" x14ac:dyDescent="0.25"/>
    <row r="547" ht="12.5" x14ac:dyDescent="0.25"/>
    <row r="548" ht="12.5" x14ac:dyDescent="0.25"/>
    <row r="549" ht="12.5" x14ac:dyDescent="0.25"/>
    <row r="550" ht="12.5" x14ac:dyDescent="0.25"/>
    <row r="551" ht="12.5" x14ac:dyDescent="0.25"/>
    <row r="552" ht="12.5" x14ac:dyDescent="0.25"/>
    <row r="553" ht="12.5" x14ac:dyDescent="0.25"/>
    <row r="554" ht="12.5" x14ac:dyDescent="0.25"/>
    <row r="555" ht="12.5" x14ac:dyDescent="0.25"/>
    <row r="556" ht="12.5" x14ac:dyDescent="0.25"/>
    <row r="557" ht="12.5" x14ac:dyDescent="0.25"/>
    <row r="558" ht="12.5" x14ac:dyDescent="0.25"/>
    <row r="559" ht="12.5" x14ac:dyDescent="0.25"/>
    <row r="560" ht="12.5" x14ac:dyDescent="0.25"/>
    <row r="561" ht="12.5" x14ac:dyDescent="0.25"/>
    <row r="562" ht="12.5" x14ac:dyDescent="0.25"/>
    <row r="563" ht="12.5" x14ac:dyDescent="0.25"/>
    <row r="564" ht="12.5" x14ac:dyDescent="0.25"/>
    <row r="565" ht="12.5" x14ac:dyDescent="0.25"/>
    <row r="566" ht="12.5" x14ac:dyDescent="0.25"/>
    <row r="567" ht="12.5" x14ac:dyDescent="0.25"/>
    <row r="568" ht="12.5" x14ac:dyDescent="0.25"/>
    <row r="569" ht="12.5" x14ac:dyDescent="0.25"/>
    <row r="570" ht="12.5" x14ac:dyDescent="0.25"/>
    <row r="571" ht="12.5" x14ac:dyDescent="0.25"/>
    <row r="572" ht="12.5" x14ac:dyDescent="0.25"/>
    <row r="573" ht="12.5" x14ac:dyDescent="0.25"/>
    <row r="574" ht="12.5" x14ac:dyDescent="0.25"/>
    <row r="575" ht="12.5" x14ac:dyDescent="0.25"/>
    <row r="576" ht="12.5" x14ac:dyDescent="0.25"/>
    <row r="577" ht="12.5" x14ac:dyDescent="0.25"/>
    <row r="578" ht="12.5" x14ac:dyDescent="0.25"/>
    <row r="579" ht="12.5" x14ac:dyDescent="0.25"/>
    <row r="580" ht="12.5" x14ac:dyDescent="0.25"/>
    <row r="581" ht="12.5" x14ac:dyDescent="0.25"/>
    <row r="582" ht="12.5" x14ac:dyDescent="0.25"/>
    <row r="583" ht="12.5" x14ac:dyDescent="0.25"/>
    <row r="584" ht="12.5" x14ac:dyDescent="0.25"/>
    <row r="585" ht="12.5" x14ac:dyDescent="0.25"/>
    <row r="586" ht="12.5" x14ac:dyDescent="0.25"/>
    <row r="587" ht="12.5" x14ac:dyDescent="0.25"/>
    <row r="588" ht="12.5" x14ac:dyDescent="0.25"/>
    <row r="589" ht="12.5" x14ac:dyDescent="0.25"/>
    <row r="590" ht="12.5" x14ac:dyDescent="0.25"/>
    <row r="591" ht="12.5" x14ac:dyDescent="0.25"/>
    <row r="592" ht="12.5" x14ac:dyDescent="0.25"/>
    <row r="593" ht="12.5" x14ac:dyDescent="0.25"/>
    <row r="594" ht="12.5" x14ac:dyDescent="0.25"/>
    <row r="595" ht="12.5" x14ac:dyDescent="0.25"/>
    <row r="596" ht="12.5" x14ac:dyDescent="0.25"/>
    <row r="597" ht="12.5" x14ac:dyDescent="0.25"/>
    <row r="598" ht="12.5" x14ac:dyDescent="0.25"/>
    <row r="599" ht="12.5" x14ac:dyDescent="0.25"/>
    <row r="600" ht="12.5" x14ac:dyDescent="0.25"/>
    <row r="601" ht="12.5" x14ac:dyDescent="0.25"/>
    <row r="602" ht="12.5" x14ac:dyDescent="0.25"/>
    <row r="603" ht="12.5" x14ac:dyDescent="0.25"/>
    <row r="604" ht="12.5" x14ac:dyDescent="0.25"/>
    <row r="605" ht="12.5" x14ac:dyDescent="0.25"/>
    <row r="606" ht="12.5" x14ac:dyDescent="0.25"/>
    <row r="607" ht="12.5" x14ac:dyDescent="0.25"/>
    <row r="608" ht="12.5" x14ac:dyDescent="0.25"/>
    <row r="609" ht="12.5" x14ac:dyDescent="0.25"/>
    <row r="610" ht="12.5" x14ac:dyDescent="0.25"/>
    <row r="611" ht="12.5" x14ac:dyDescent="0.25"/>
    <row r="612" ht="12.5" x14ac:dyDescent="0.25"/>
    <row r="613" ht="12.5" x14ac:dyDescent="0.25"/>
    <row r="614" ht="12.5" x14ac:dyDescent="0.25"/>
    <row r="615" ht="12.5" x14ac:dyDescent="0.25"/>
    <row r="616" ht="12.5" x14ac:dyDescent="0.25"/>
    <row r="617" ht="12.5" x14ac:dyDescent="0.25"/>
    <row r="618" ht="12.5" x14ac:dyDescent="0.25"/>
    <row r="619" ht="12.5" x14ac:dyDescent="0.25"/>
    <row r="620" ht="12.5" x14ac:dyDescent="0.25"/>
    <row r="621" ht="12.5" x14ac:dyDescent="0.25"/>
    <row r="622" ht="12.5" x14ac:dyDescent="0.25"/>
    <row r="623" ht="12.5" x14ac:dyDescent="0.25"/>
    <row r="624" ht="12.5" x14ac:dyDescent="0.25"/>
    <row r="625" ht="12.5" x14ac:dyDescent="0.25"/>
    <row r="626" ht="12.5" x14ac:dyDescent="0.25"/>
    <row r="627" ht="12.5" x14ac:dyDescent="0.25"/>
    <row r="628" ht="12.5" x14ac:dyDescent="0.25"/>
    <row r="629" ht="12.5" x14ac:dyDescent="0.25"/>
    <row r="630" ht="12.5" x14ac:dyDescent="0.25"/>
    <row r="631" ht="12.5" x14ac:dyDescent="0.25"/>
    <row r="632" ht="12.5" x14ac:dyDescent="0.25"/>
    <row r="633" ht="12.5" x14ac:dyDescent="0.25"/>
    <row r="634" ht="12.5" x14ac:dyDescent="0.25"/>
    <row r="635" ht="12.5" x14ac:dyDescent="0.25"/>
    <row r="636" ht="12.5" x14ac:dyDescent="0.25"/>
    <row r="637" ht="12.5" x14ac:dyDescent="0.25"/>
    <row r="638" ht="12.5" x14ac:dyDescent="0.25"/>
    <row r="639" ht="12.5" x14ac:dyDescent="0.25"/>
    <row r="640" ht="12.5" x14ac:dyDescent="0.25"/>
    <row r="641" ht="12.5" x14ac:dyDescent="0.25"/>
    <row r="642" ht="12.5" x14ac:dyDescent="0.25"/>
    <row r="643" ht="12.5" x14ac:dyDescent="0.25"/>
    <row r="644" ht="12.5" x14ac:dyDescent="0.25"/>
    <row r="645" ht="12.5" x14ac:dyDescent="0.25"/>
    <row r="646" ht="12.5" x14ac:dyDescent="0.25"/>
    <row r="647" ht="12.5" x14ac:dyDescent="0.25"/>
    <row r="648" ht="12.5" x14ac:dyDescent="0.25"/>
    <row r="649" ht="12.5" x14ac:dyDescent="0.25"/>
    <row r="650" ht="12.5" x14ac:dyDescent="0.25"/>
    <row r="651" ht="12.5" x14ac:dyDescent="0.25"/>
    <row r="652" ht="12.5" x14ac:dyDescent="0.25"/>
    <row r="653" ht="12.5" x14ac:dyDescent="0.25"/>
    <row r="654" ht="12.5" x14ac:dyDescent="0.25"/>
    <row r="655" ht="12.5" x14ac:dyDescent="0.25"/>
    <row r="656" ht="12.5" x14ac:dyDescent="0.25"/>
    <row r="657" ht="12.5" x14ac:dyDescent="0.25"/>
    <row r="658" ht="12.5" x14ac:dyDescent="0.25"/>
    <row r="659" ht="12.5" x14ac:dyDescent="0.25"/>
    <row r="660" ht="12.5" x14ac:dyDescent="0.25"/>
    <row r="661" ht="12.5" x14ac:dyDescent="0.25"/>
    <row r="662" ht="12.5" x14ac:dyDescent="0.25"/>
    <row r="663" ht="12.5" x14ac:dyDescent="0.25"/>
    <row r="664" ht="12.5" x14ac:dyDescent="0.25"/>
    <row r="665" ht="12.5" x14ac:dyDescent="0.25"/>
    <row r="666" ht="12.5" x14ac:dyDescent="0.25"/>
    <row r="667" ht="12.5" x14ac:dyDescent="0.25"/>
    <row r="668" ht="12.5" x14ac:dyDescent="0.25"/>
    <row r="669" ht="12.5" x14ac:dyDescent="0.25"/>
    <row r="670" ht="12.5" x14ac:dyDescent="0.25"/>
    <row r="671" ht="12.5" x14ac:dyDescent="0.25"/>
    <row r="672" ht="12.5" x14ac:dyDescent="0.25"/>
    <row r="673" ht="12.5" x14ac:dyDescent="0.25"/>
    <row r="674" ht="12.5" x14ac:dyDescent="0.25"/>
    <row r="675" ht="12.5" x14ac:dyDescent="0.25"/>
    <row r="676" ht="12.5" x14ac:dyDescent="0.25"/>
    <row r="677" ht="12.5" x14ac:dyDescent="0.25"/>
    <row r="678" ht="12.5" x14ac:dyDescent="0.25"/>
    <row r="679" ht="12.5" x14ac:dyDescent="0.25"/>
    <row r="680" ht="12.5" x14ac:dyDescent="0.25"/>
    <row r="681" ht="12.5" x14ac:dyDescent="0.25"/>
    <row r="682" ht="12.5" x14ac:dyDescent="0.25"/>
    <row r="683" ht="12.5" x14ac:dyDescent="0.25"/>
    <row r="684" ht="12.5" x14ac:dyDescent="0.25"/>
    <row r="685" ht="12.5" x14ac:dyDescent="0.25"/>
    <row r="686" ht="12.5" x14ac:dyDescent="0.25"/>
    <row r="687" ht="12.5" x14ac:dyDescent="0.25"/>
    <row r="688" ht="12.5" x14ac:dyDescent="0.25"/>
    <row r="689" ht="12.5" x14ac:dyDescent="0.25"/>
    <row r="690" ht="12.5" x14ac:dyDescent="0.25"/>
    <row r="691" ht="12.5" x14ac:dyDescent="0.25"/>
    <row r="692" ht="12.5" x14ac:dyDescent="0.25"/>
    <row r="693" ht="12.5" x14ac:dyDescent="0.25"/>
    <row r="694" ht="12.5" x14ac:dyDescent="0.25"/>
    <row r="695" ht="12.5" x14ac:dyDescent="0.25"/>
    <row r="696" ht="12.5" x14ac:dyDescent="0.25"/>
    <row r="697" ht="12.5" x14ac:dyDescent="0.25"/>
    <row r="698" ht="12.5" x14ac:dyDescent="0.25"/>
    <row r="699" ht="12.5" x14ac:dyDescent="0.25"/>
    <row r="700" ht="12.5" x14ac:dyDescent="0.25"/>
    <row r="701" ht="12.5" x14ac:dyDescent="0.25"/>
    <row r="702" ht="12.5" x14ac:dyDescent="0.25"/>
    <row r="703" ht="12.5" x14ac:dyDescent="0.25"/>
    <row r="704" ht="12.5" x14ac:dyDescent="0.25"/>
    <row r="705" ht="12.5" x14ac:dyDescent="0.25"/>
    <row r="706" ht="12.5" x14ac:dyDescent="0.25"/>
    <row r="707" ht="12.5" x14ac:dyDescent="0.25"/>
    <row r="708" ht="12.5" x14ac:dyDescent="0.25"/>
    <row r="709" ht="12.5" x14ac:dyDescent="0.25"/>
    <row r="710" ht="12.5" x14ac:dyDescent="0.25"/>
    <row r="711" ht="12.5" x14ac:dyDescent="0.25"/>
    <row r="712" ht="12.5" x14ac:dyDescent="0.25"/>
    <row r="713" ht="12.5" x14ac:dyDescent="0.25"/>
    <row r="714" ht="12.5" x14ac:dyDescent="0.25"/>
    <row r="715" ht="12.5" x14ac:dyDescent="0.25"/>
    <row r="716" ht="12.5" x14ac:dyDescent="0.25"/>
    <row r="717" ht="12.5" x14ac:dyDescent="0.25"/>
    <row r="718" ht="12.5" x14ac:dyDescent="0.25"/>
    <row r="719" ht="12.5" x14ac:dyDescent="0.25"/>
    <row r="720" ht="12.5" x14ac:dyDescent="0.25"/>
    <row r="721" ht="12.5" x14ac:dyDescent="0.25"/>
    <row r="722" ht="12.5" x14ac:dyDescent="0.25"/>
    <row r="723" ht="12.5" x14ac:dyDescent="0.25"/>
    <row r="724" ht="12.5" x14ac:dyDescent="0.25"/>
    <row r="725" ht="12.5" x14ac:dyDescent="0.25"/>
    <row r="726" ht="12.5" x14ac:dyDescent="0.25"/>
    <row r="727" ht="12.5" x14ac:dyDescent="0.25"/>
    <row r="728" ht="12.5" x14ac:dyDescent="0.25"/>
    <row r="729" ht="12.5" x14ac:dyDescent="0.25"/>
    <row r="730" ht="12.5" x14ac:dyDescent="0.25"/>
    <row r="731" ht="12.5" x14ac:dyDescent="0.25"/>
    <row r="732" ht="12.5" x14ac:dyDescent="0.25"/>
    <row r="733" ht="12.5" x14ac:dyDescent="0.25"/>
    <row r="734" ht="12.5" x14ac:dyDescent="0.25"/>
    <row r="735" ht="12.5" x14ac:dyDescent="0.25"/>
    <row r="736" ht="12.5" x14ac:dyDescent="0.25"/>
    <row r="737" ht="12.5" x14ac:dyDescent="0.25"/>
    <row r="738" ht="12.5" x14ac:dyDescent="0.25"/>
    <row r="739" ht="12.5" x14ac:dyDescent="0.25"/>
    <row r="740" ht="12.5" x14ac:dyDescent="0.25"/>
    <row r="741" ht="12.5" x14ac:dyDescent="0.25"/>
    <row r="742" ht="12.5" x14ac:dyDescent="0.25"/>
    <row r="743" ht="12.5" x14ac:dyDescent="0.25"/>
    <row r="744" ht="12.5" x14ac:dyDescent="0.25"/>
    <row r="745" ht="12.5" x14ac:dyDescent="0.25"/>
    <row r="746" ht="12.5" x14ac:dyDescent="0.25"/>
    <row r="747" ht="12.5" x14ac:dyDescent="0.25"/>
    <row r="748" ht="12.5" x14ac:dyDescent="0.25"/>
    <row r="749" ht="12.5" x14ac:dyDescent="0.25"/>
    <row r="750" ht="12.5" x14ac:dyDescent="0.25"/>
    <row r="751" ht="12.5" x14ac:dyDescent="0.25"/>
    <row r="752" ht="12.5" x14ac:dyDescent="0.25"/>
    <row r="753" ht="12.5" x14ac:dyDescent="0.25"/>
    <row r="754" ht="12.5" x14ac:dyDescent="0.25"/>
    <row r="755" ht="12.5" x14ac:dyDescent="0.25"/>
    <row r="756" ht="12.5" x14ac:dyDescent="0.25"/>
    <row r="757" ht="12.5" x14ac:dyDescent="0.25"/>
    <row r="758" ht="12.5" x14ac:dyDescent="0.25"/>
    <row r="759" ht="12.5" x14ac:dyDescent="0.25"/>
    <row r="760" ht="12.5" x14ac:dyDescent="0.25"/>
    <row r="761" ht="12.5" x14ac:dyDescent="0.25"/>
    <row r="762" ht="12.5" x14ac:dyDescent="0.25"/>
    <row r="763" ht="12.5" x14ac:dyDescent="0.25"/>
    <row r="764" ht="12.5" x14ac:dyDescent="0.25"/>
    <row r="765" ht="12.5" x14ac:dyDescent="0.25"/>
    <row r="766" ht="12.5" x14ac:dyDescent="0.25"/>
    <row r="767" ht="12.5" x14ac:dyDescent="0.25"/>
    <row r="768" ht="12.5" x14ac:dyDescent="0.25"/>
    <row r="769" ht="12.5" x14ac:dyDescent="0.25"/>
    <row r="770" ht="12.5" x14ac:dyDescent="0.25"/>
    <row r="771" ht="12.5" x14ac:dyDescent="0.25"/>
    <row r="772" ht="12.5" x14ac:dyDescent="0.25"/>
    <row r="773" ht="12.5" x14ac:dyDescent="0.25"/>
    <row r="774" ht="12.5" x14ac:dyDescent="0.25"/>
    <row r="775" ht="12.5" x14ac:dyDescent="0.25"/>
    <row r="776" ht="12.5" x14ac:dyDescent="0.25"/>
    <row r="777" ht="12.5" x14ac:dyDescent="0.25"/>
    <row r="778" ht="12.5" x14ac:dyDescent="0.25"/>
    <row r="779" ht="12.5" x14ac:dyDescent="0.25"/>
    <row r="780" ht="12.5" x14ac:dyDescent="0.25"/>
    <row r="781" ht="12.5" x14ac:dyDescent="0.25"/>
    <row r="782" ht="12.5" x14ac:dyDescent="0.25"/>
    <row r="783" ht="12.5" x14ac:dyDescent="0.25"/>
    <row r="784" ht="12.5" x14ac:dyDescent="0.25"/>
    <row r="785" ht="12.5" x14ac:dyDescent="0.25"/>
    <row r="786" ht="12.5" x14ac:dyDescent="0.25"/>
    <row r="787" ht="12.5" x14ac:dyDescent="0.25"/>
    <row r="788" ht="12.5" x14ac:dyDescent="0.25"/>
    <row r="789" ht="12.5" x14ac:dyDescent="0.25"/>
    <row r="790" ht="12.5" x14ac:dyDescent="0.25"/>
    <row r="791" ht="12.5" x14ac:dyDescent="0.25"/>
    <row r="792" ht="12.5" x14ac:dyDescent="0.25"/>
    <row r="793" ht="12.5" x14ac:dyDescent="0.25"/>
    <row r="794" ht="12.5" x14ac:dyDescent="0.25"/>
    <row r="795" ht="12.5" x14ac:dyDescent="0.25"/>
    <row r="796" ht="12.5" x14ac:dyDescent="0.25"/>
    <row r="797" ht="12.5" x14ac:dyDescent="0.25"/>
    <row r="798" ht="12.5" x14ac:dyDescent="0.25"/>
    <row r="799" ht="12.5" x14ac:dyDescent="0.25"/>
    <row r="800" ht="12.5" x14ac:dyDescent="0.25"/>
    <row r="801" ht="12.5" x14ac:dyDescent="0.25"/>
    <row r="802" ht="12.5" x14ac:dyDescent="0.25"/>
    <row r="803" ht="12.5" x14ac:dyDescent="0.25"/>
    <row r="804" ht="12.5" x14ac:dyDescent="0.25"/>
    <row r="805" ht="12.5" x14ac:dyDescent="0.25"/>
    <row r="806" ht="12.5" x14ac:dyDescent="0.25"/>
    <row r="807" ht="12.5" x14ac:dyDescent="0.25"/>
    <row r="808" ht="12.5" x14ac:dyDescent="0.25"/>
    <row r="809" ht="12.5" x14ac:dyDescent="0.25"/>
    <row r="810" ht="12.5" x14ac:dyDescent="0.25"/>
    <row r="811" ht="12.5" x14ac:dyDescent="0.25"/>
    <row r="812" ht="12.5" x14ac:dyDescent="0.25"/>
    <row r="813" ht="12.5" x14ac:dyDescent="0.25"/>
    <row r="814" ht="12.5" x14ac:dyDescent="0.25"/>
    <row r="815" ht="12.5" x14ac:dyDescent="0.25"/>
    <row r="816" ht="12.5" x14ac:dyDescent="0.25"/>
    <row r="817" ht="12.5" x14ac:dyDescent="0.25"/>
    <row r="818" ht="12.5" x14ac:dyDescent="0.25"/>
    <row r="819" ht="12.5" x14ac:dyDescent="0.25"/>
    <row r="820" ht="12.5" x14ac:dyDescent="0.25"/>
    <row r="821" ht="12.5" x14ac:dyDescent="0.25"/>
    <row r="822" ht="12.5" x14ac:dyDescent="0.25"/>
    <row r="823" ht="12.5" x14ac:dyDescent="0.25"/>
    <row r="824" ht="12.5" x14ac:dyDescent="0.25"/>
    <row r="825" ht="12.5" x14ac:dyDescent="0.25"/>
    <row r="826" ht="12.5" x14ac:dyDescent="0.25"/>
    <row r="827" ht="12.5" x14ac:dyDescent="0.25"/>
    <row r="828" ht="12.5" x14ac:dyDescent="0.25"/>
    <row r="829" ht="12.5" x14ac:dyDescent="0.25"/>
    <row r="830" ht="12.5" x14ac:dyDescent="0.25"/>
    <row r="831" ht="12.5" x14ac:dyDescent="0.25"/>
    <row r="832" ht="12.5" x14ac:dyDescent="0.25"/>
    <row r="833" ht="12.5" x14ac:dyDescent="0.25"/>
    <row r="834" ht="12.5" x14ac:dyDescent="0.25"/>
    <row r="835" ht="12.5" x14ac:dyDescent="0.25"/>
    <row r="836" ht="12.5" x14ac:dyDescent="0.25"/>
    <row r="837" ht="12.5" x14ac:dyDescent="0.25"/>
    <row r="838" ht="12.5" x14ac:dyDescent="0.25"/>
    <row r="839" ht="12.5" x14ac:dyDescent="0.25"/>
    <row r="840" ht="12.5" x14ac:dyDescent="0.25"/>
    <row r="841" ht="12.5" x14ac:dyDescent="0.25"/>
    <row r="842" ht="12.5" x14ac:dyDescent="0.25"/>
    <row r="843" ht="12.5" x14ac:dyDescent="0.25"/>
    <row r="844" ht="12.5" x14ac:dyDescent="0.25"/>
    <row r="845" ht="12.5" x14ac:dyDescent="0.25"/>
    <row r="846" ht="12.5" x14ac:dyDescent="0.25"/>
    <row r="847" ht="12.5" x14ac:dyDescent="0.25"/>
    <row r="848" ht="12.5" x14ac:dyDescent="0.25"/>
    <row r="849" ht="12.5" x14ac:dyDescent="0.25"/>
    <row r="850" ht="12.5" x14ac:dyDescent="0.25"/>
    <row r="851" ht="12.5" x14ac:dyDescent="0.25"/>
    <row r="852" ht="12.5" x14ac:dyDescent="0.25"/>
    <row r="853" ht="12.5" x14ac:dyDescent="0.25"/>
    <row r="854" ht="12.5" x14ac:dyDescent="0.25"/>
    <row r="855" ht="12.5" x14ac:dyDescent="0.25"/>
    <row r="856" ht="12.5" x14ac:dyDescent="0.25"/>
    <row r="857" ht="12.5" x14ac:dyDescent="0.25"/>
    <row r="858" ht="12.5" x14ac:dyDescent="0.25"/>
    <row r="859" ht="12.5" x14ac:dyDescent="0.25"/>
    <row r="860" ht="12.5" x14ac:dyDescent="0.25"/>
    <row r="861" ht="12.5" x14ac:dyDescent="0.25"/>
    <row r="862" ht="12.5" x14ac:dyDescent="0.25"/>
    <row r="863" ht="12.5" x14ac:dyDescent="0.25"/>
    <row r="864" ht="12.5" x14ac:dyDescent="0.25"/>
    <row r="865" ht="12.5" x14ac:dyDescent="0.25"/>
    <row r="866" ht="12.5" x14ac:dyDescent="0.25"/>
    <row r="867" ht="12.5" x14ac:dyDescent="0.25"/>
    <row r="868" ht="12.5" x14ac:dyDescent="0.25"/>
    <row r="869" ht="12.5" x14ac:dyDescent="0.25"/>
    <row r="870" ht="12.5" x14ac:dyDescent="0.25"/>
    <row r="871" ht="12.5" x14ac:dyDescent="0.25"/>
    <row r="872" ht="12.5" x14ac:dyDescent="0.25"/>
    <row r="873" ht="12.5" x14ac:dyDescent="0.25"/>
    <row r="874" ht="12.5" x14ac:dyDescent="0.25"/>
    <row r="875" ht="12.5" x14ac:dyDescent="0.25"/>
    <row r="876" ht="12.5" x14ac:dyDescent="0.25"/>
    <row r="877" ht="12.5" x14ac:dyDescent="0.25"/>
    <row r="878" ht="12.5" x14ac:dyDescent="0.25"/>
    <row r="879" ht="12.5" x14ac:dyDescent="0.25"/>
    <row r="880" ht="12.5" x14ac:dyDescent="0.25"/>
    <row r="881" ht="12.5" x14ac:dyDescent="0.25"/>
    <row r="882" ht="12.5" x14ac:dyDescent="0.25"/>
    <row r="883" ht="12.5" x14ac:dyDescent="0.25"/>
    <row r="884" ht="12.5" x14ac:dyDescent="0.25"/>
    <row r="885" ht="12.5" x14ac:dyDescent="0.25"/>
    <row r="886" ht="12.5" x14ac:dyDescent="0.25"/>
    <row r="887" ht="12.5" x14ac:dyDescent="0.25"/>
    <row r="888" ht="12.5" x14ac:dyDescent="0.25"/>
    <row r="889" ht="12.5" x14ac:dyDescent="0.25"/>
    <row r="890" ht="12.5" x14ac:dyDescent="0.25"/>
    <row r="891" ht="12.5" x14ac:dyDescent="0.25"/>
    <row r="892" ht="12.5" x14ac:dyDescent="0.25"/>
    <row r="893" ht="12.5" x14ac:dyDescent="0.25"/>
    <row r="894" ht="12.5" x14ac:dyDescent="0.25"/>
    <row r="895" ht="12.5" x14ac:dyDescent="0.25"/>
    <row r="896" ht="12.5" x14ac:dyDescent="0.25"/>
    <row r="897" ht="12.5" x14ac:dyDescent="0.25"/>
    <row r="898" ht="12.5" x14ac:dyDescent="0.25"/>
    <row r="899" ht="12.5" x14ac:dyDescent="0.25"/>
    <row r="900" ht="12.5" x14ac:dyDescent="0.25"/>
    <row r="901" ht="12.5" x14ac:dyDescent="0.25"/>
    <row r="902" ht="12.5" x14ac:dyDescent="0.25"/>
    <row r="903" ht="12.5" x14ac:dyDescent="0.25"/>
    <row r="904" ht="12.5" x14ac:dyDescent="0.25"/>
    <row r="905" ht="12.5" x14ac:dyDescent="0.25"/>
    <row r="906" ht="12.5" x14ac:dyDescent="0.25"/>
    <row r="907" ht="12.5" x14ac:dyDescent="0.25"/>
    <row r="908" ht="12.5" x14ac:dyDescent="0.25"/>
    <row r="909" ht="12.5" x14ac:dyDescent="0.25"/>
    <row r="910" ht="12.5" x14ac:dyDescent="0.25"/>
    <row r="911" ht="12.5" x14ac:dyDescent="0.25"/>
    <row r="912" ht="12.5" x14ac:dyDescent="0.25"/>
    <row r="913" ht="12.5" x14ac:dyDescent="0.25"/>
    <row r="914" ht="12.5" x14ac:dyDescent="0.25"/>
    <row r="915" ht="12.5" x14ac:dyDescent="0.25"/>
    <row r="916" ht="12.5" x14ac:dyDescent="0.25"/>
    <row r="917" ht="12.5" x14ac:dyDescent="0.25"/>
    <row r="918" ht="12.5" x14ac:dyDescent="0.25"/>
    <row r="919" ht="12.5" x14ac:dyDescent="0.25"/>
    <row r="920" ht="12.5" x14ac:dyDescent="0.25"/>
    <row r="921" ht="12.5" x14ac:dyDescent="0.25"/>
    <row r="922" ht="12.5" x14ac:dyDescent="0.25"/>
    <row r="923" ht="12.5" x14ac:dyDescent="0.25"/>
    <row r="924" ht="12.5" x14ac:dyDescent="0.25"/>
    <row r="925" ht="12.5" x14ac:dyDescent="0.25"/>
    <row r="926" ht="12.5" x14ac:dyDescent="0.25"/>
    <row r="927" ht="12.5" x14ac:dyDescent="0.25"/>
    <row r="928" ht="12.5" x14ac:dyDescent="0.25"/>
    <row r="929" ht="12.5" x14ac:dyDescent="0.25"/>
    <row r="930" ht="12.5" x14ac:dyDescent="0.25"/>
    <row r="931" ht="12.5" x14ac:dyDescent="0.25"/>
    <row r="932" ht="12.5" x14ac:dyDescent="0.25"/>
    <row r="933" ht="12.5" x14ac:dyDescent="0.25"/>
    <row r="934" ht="12.5" x14ac:dyDescent="0.25"/>
    <row r="935" ht="12.5" x14ac:dyDescent="0.25"/>
    <row r="936" ht="12.5" x14ac:dyDescent="0.25"/>
    <row r="937" ht="12.5" x14ac:dyDescent="0.25"/>
    <row r="938" ht="12.5" x14ac:dyDescent="0.25"/>
    <row r="939" ht="12.5" x14ac:dyDescent="0.25"/>
    <row r="940" ht="12.5" x14ac:dyDescent="0.25"/>
    <row r="941" ht="12.5" x14ac:dyDescent="0.25"/>
    <row r="942" ht="12.5" x14ac:dyDescent="0.25"/>
    <row r="943" ht="12.5" x14ac:dyDescent="0.25"/>
    <row r="944" ht="12.5" x14ac:dyDescent="0.25"/>
    <row r="945" ht="12.5" x14ac:dyDescent="0.25"/>
    <row r="946" ht="12.5" x14ac:dyDescent="0.25"/>
    <row r="947" ht="12.5" x14ac:dyDescent="0.25"/>
    <row r="948" ht="12.5" x14ac:dyDescent="0.25"/>
    <row r="949" ht="12.5" x14ac:dyDescent="0.25"/>
    <row r="950" ht="12.5" x14ac:dyDescent="0.25"/>
    <row r="951" ht="12.5" x14ac:dyDescent="0.25"/>
    <row r="952" ht="12.5" x14ac:dyDescent="0.25"/>
    <row r="953" ht="12.5" x14ac:dyDescent="0.25"/>
    <row r="954" ht="12.5" x14ac:dyDescent="0.25"/>
    <row r="955" ht="12.5" x14ac:dyDescent="0.25"/>
    <row r="956" ht="12.5" x14ac:dyDescent="0.25"/>
    <row r="957" ht="12.5" x14ac:dyDescent="0.25"/>
    <row r="958" ht="12.5" x14ac:dyDescent="0.25"/>
    <row r="959" ht="12.5" x14ac:dyDescent="0.25"/>
    <row r="960" ht="12.5" x14ac:dyDescent="0.25"/>
    <row r="961" ht="12.5" x14ac:dyDescent="0.25"/>
    <row r="962" ht="12.5" x14ac:dyDescent="0.25"/>
    <row r="963" ht="12.5" x14ac:dyDescent="0.25"/>
    <row r="964" ht="12.5" x14ac:dyDescent="0.25"/>
    <row r="965" ht="12.5" x14ac:dyDescent="0.25"/>
    <row r="966" ht="12.5" x14ac:dyDescent="0.25"/>
    <row r="967" ht="12.5" x14ac:dyDescent="0.25"/>
    <row r="968" ht="12.5" x14ac:dyDescent="0.25"/>
    <row r="969" ht="12.5" x14ac:dyDescent="0.25"/>
    <row r="970" ht="12.5" x14ac:dyDescent="0.25"/>
    <row r="971" ht="12.5" x14ac:dyDescent="0.25"/>
    <row r="972" ht="12.5" x14ac:dyDescent="0.25"/>
    <row r="973" ht="12.5" x14ac:dyDescent="0.25"/>
    <row r="974" ht="12.5" x14ac:dyDescent="0.25"/>
    <row r="975" ht="12.5" x14ac:dyDescent="0.25"/>
    <row r="976" ht="12.5" x14ac:dyDescent="0.25"/>
    <row r="977" ht="12.5" x14ac:dyDescent="0.25"/>
    <row r="978" ht="12.5" x14ac:dyDescent="0.25"/>
    <row r="979" ht="12.5" x14ac:dyDescent="0.25"/>
    <row r="980" ht="12.5" x14ac:dyDescent="0.25"/>
    <row r="981" ht="12.5" x14ac:dyDescent="0.25"/>
    <row r="982" ht="12.5" x14ac:dyDescent="0.25"/>
    <row r="983" ht="12.5" x14ac:dyDescent="0.25"/>
    <row r="984" ht="12.5" x14ac:dyDescent="0.25"/>
    <row r="985" ht="12.5" x14ac:dyDescent="0.25"/>
    <row r="986" ht="12.5" x14ac:dyDescent="0.25"/>
    <row r="987" ht="12.5" x14ac:dyDescent="0.25"/>
    <row r="988" ht="12.5" x14ac:dyDescent="0.25"/>
    <row r="989" ht="12.5" x14ac:dyDescent="0.25"/>
    <row r="990" ht="12.5" x14ac:dyDescent="0.25"/>
    <row r="991" ht="12.5" x14ac:dyDescent="0.25"/>
    <row r="992" ht="12.5" x14ac:dyDescent="0.25"/>
    <row r="993" ht="12.5" x14ac:dyDescent="0.25"/>
    <row r="994" ht="12.5" x14ac:dyDescent="0.25"/>
    <row r="995" ht="12.5" x14ac:dyDescent="0.25"/>
    <row r="996" ht="12.5" x14ac:dyDescent="0.25"/>
    <row r="997" ht="12.5" x14ac:dyDescent="0.25"/>
    <row r="998" ht="12.5" x14ac:dyDescent="0.25"/>
    <row r="999" ht="12.5" x14ac:dyDescent="0.25"/>
    <row r="1000" ht="12.5" x14ac:dyDescent="0.25"/>
    <row r="1001" ht="12.5" x14ac:dyDescent="0.25"/>
    <row r="1002" ht="12.5" x14ac:dyDescent="0.25"/>
    <row r="1003" ht="12.5" x14ac:dyDescent="0.25"/>
    <row r="1004" ht="12.5" x14ac:dyDescent="0.25"/>
    <row r="1005" ht="12.5" x14ac:dyDescent="0.25"/>
    <row r="1006" ht="12.5" x14ac:dyDescent="0.25"/>
    <row r="1007" ht="12.5" x14ac:dyDescent="0.25"/>
    <row r="1008" ht="12.5" x14ac:dyDescent="0.25"/>
    <row r="1009" ht="12.5" x14ac:dyDescent="0.25"/>
    <row r="1010" ht="12.5" x14ac:dyDescent="0.25"/>
    <row r="1011" ht="12.5" x14ac:dyDescent="0.25"/>
    <row r="1012" ht="12.5" x14ac:dyDescent="0.25"/>
    <row r="1013" ht="12.5" x14ac:dyDescent="0.25"/>
    <row r="1014" ht="12.5" x14ac:dyDescent="0.25"/>
    <row r="1015" ht="12.5" x14ac:dyDescent="0.25"/>
    <row r="1016" ht="12.5" x14ac:dyDescent="0.25"/>
    <row r="1017" ht="12.5" x14ac:dyDescent="0.25"/>
    <row r="1018" ht="12.5" x14ac:dyDescent="0.25"/>
    <row r="1019" ht="12.5" x14ac:dyDescent="0.25"/>
  </sheetData>
  <mergeCells count="15">
    <mergeCell ref="B42:D42"/>
    <mergeCell ref="F31:I31"/>
    <mergeCell ref="B3:H3"/>
    <mergeCell ref="B4:I4"/>
    <mergeCell ref="B31:D31"/>
    <mergeCell ref="B33:D33"/>
    <mergeCell ref="B36:D36"/>
    <mergeCell ref="B39:D39"/>
    <mergeCell ref="B6:D6"/>
    <mergeCell ref="B13:D13"/>
    <mergeCell ref="B17:D17"/>
    <mergeCell ref="B22:D22"/>
    <mergeCell ref="B26:D26"/>
    <mergeCell ref="F6:I6"/>
    <mergeCell ref="F7:I7"/>
  </mergeCells>
  <pageMargins left="0.7" right="0.7" top="0.75" bottom="0.75" header="0.3" footer="0.3"/>
  <pageSetup orientation="portrait" r:id="rId1"/>
  <ignoredErrors>
    <ignoredError sqref="C27 C14:C15" formulaRange="1"/>
  </ignoredErrors>
  <drawing r:id="rId2"/>
  <legacyDrawing r:id="rId3"/>
  <mc:AlternateContent xmlns:mc="http://schemas.openxmlformats.org/markup-compatibility/2006">
    <mc:Choice Requires="x14">
      <controls>
        <mc:AlternateContent xmlns:mc="http://schemas.openxmlformats.org/markup-compatibility/2006">
          <mc:Choice Requires="x14">
            <control shapeId="1028" r:id="rId4" name="Op Mistakes">
              <controlPr defaultSize="0" autoFill="0" autoLine="0" autoPict="0">
                <anchor moveWithCells="1">
                  <from>
                    <xdr:col>2</xdr:col>
                    <xdr:colOff>990600</xdr:colOff>
                    <xdr:row>21</xdr:row>
                    <xdr:rowOff>139700</xdr:rowOff>
                  </from>
                  <to>
                    <xdr:col>4</xdr:col>
                    <xdr:colOff>25400</xdr:colOff>
                    <xdr:row>23</xdr:row>
                    <xdr:rowOff>31750</xdr:rowOff>
                  </to>
                </anchor>
              </controlPr>
            </control>
          </mc:Choice>
        </mc:AlternateContent>
        <mc:AlternateContent xmlns:mc="http://schemas.openxmlformats.org/markup-compatibility/2006">
          <mc:Choice Requires="x14">
            <control shapeId="1041" r:id="rId5" name="Operating Hours">
              <controlPr defaultSize="0" autoFill="0" autoLine="0" autoPict="0" altText="">
                <anchor moveWithCells="1">
                  <from>
                    <xdr:col>2</xdr:col>
                    <xdr:colOff>977900</xdr:colOff>
                    <xdr:row>18</xdr:row>
                    <xdr:rowOff>133350</xdr:rowOff>
                  </from>
                  <to>
                    <xdr:col>4</xdr:col>
                    <xdr:colOff>44450</xdr:colOff>
                    <xdr:row>20</xdr:row>
                    <xdr:rowOff>38100</xdr:rowOff>
                  </to>
                </anchor>
              </controlPr>
            </control>
          </mc:Choice>
        </mc:AlternateContent>
        <mc:AlternateContent xmlns:mc="http://schemas.openxmlformats.org/markup-compatibility/2006">
          <mc:Choice Requires="x14">
            <control shapeId="1042" r:id="rId6" name="Downtime Yield">
              <controlPr defaultSize="0" autoFill="0" autoLine="0" autoPict="0">
                <anchor moveWithCells="1">
                  <from>
                    <xdr:col>2</xdr:col>
                    <xdr:colOff>990600</xdr:colOff>
                    <xdr:row>22</xdr:row>
                    <xdr:rowOff>139700</xdr:rowOff>
                  </from>
                  <to>
                    <xdr:col>3</xdr:col>
                    <xdr:colOff>165100</xdr:colOff>
                    <xdr:row>24</xdr:row>
                    <xdr:rowOff>31750</xdr:rowOff>
                  </to>
                </anchor>
              </controlPr>
            </control>
          </mc:Choice>
        </mc:AlternateContent>
        <mc:AlternateContent xmlns:mc="http://schemas.openxmlformats.org/markup-compatibility/2006">
          <mc:Choice Requires="x14">
            <control shapeId="1043" r:id="rId7" name="Farm Manager Organization">
              <controlPr defaultSize="0" autoFill="0" autoLine="0" autoPict="0">
                <anchor moveWithCells="1">
                  <from>
                    <xdr:col>2</xdr:col>
                    <xdr:colOff>977900</xdr:colOff>
                    <xdr:row>26</xdr:row>
                    <xdr:rowOff>6350</xdr:rowOff>
                  </from>
                  <to>
                    <xdr:col>4</xdr:col>
                    <xdr:colOff>57150</xdr:colOff>
                    <xdr:row>27</xdr:row>
                    <xdr:rowOff>0</xdr:rowOff>
                  </to>
                </anchor>
              </controlPr>
            </control>
          </mc:Choice>
        </mc:AlternateContent>
        <mc:AlternateContent xmlns:mc="http://schemas.openxmlformats.org/markup-compatibility/2006">
          <mc:Choice Requires="x14">
            <control shapeId="1044" r:id="rId8" name="Check Box 20">
              <controlPr defaultSize="0" autoFill="0" autoLine="0" autoPict="0">
                <anchor moveWithCells="1">
                  <from>
                    <xdr:col>2</xdr:col>
                    <xdr:colOff>977900</xdr:colOff>
                    <xdr:row>17</xdr:row>
                    <xdr:rowOff>158750</xdr:rowOff>
                  </from>
                  <to>
                    <xdr:col>4</xdr:col>
                    <xdr:colOff>12700</xdr:colOff>
                    <xdr:row>19</xdr:row>
                    <xdr:rowOff>12700</xdr:rowOff>
                  </to>
                </anchor>
              </controlPr>
            </control>
          </mc:Choice>
        </mc:AlternateContent>
        <mc:AlternateContent xmlns:mc="http://schemas.openxmlformats.org/markup-compatibility/2006">
          <mc:Choice Requires="x14">
            <control shapeId="1045" r:id="rId9" name="R&amp;M">
              <controlPr defaultSize="0" autoFill="0" autoLine="0" autoPict="0" altText="R&amp;M">
                <anchor moveWithCells="1">
                  <from>
                    <xdr:col>2</xdr:col>
                    <xdr:colOff>977900</xdr:colOff>
                    <xdr:row>16</xdr:row>
                    <xdr:rowOff>127000</xdr:rowOff>
                  </from>
                  <to>
                    <xdr:col>4</xdr:col>
                    <xdr:colOff>25400</xdr:colOff>
                    <xdr:row>18</xdr:row>
                    <xdr:rowOff>31750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ROI Calculator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Cole Powers</dc:creator>
  <cp:lastModifiedBy>Cole Powers</cp:lastModifiedBy>
  <dcterms:created xsi:type="dcterms:W3CDTF">2020-10-22T18:46:11Z</dcterms:created>
  <dcterms:modified xsi:type="dcterms:W3CDTF">2022-03-09T14:57:21Z</dcterms:modified>
</cp:coreProperties>
</file>